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rizaje\Documents\Pyme Jess\VTU ENTREGA\"/>
    </mc:Choice>
  </mc:AlternateContent>
  <workbookProtection workbookAlgorithmName="SHA-512" workbookHashValue="668j0/sGatYbsiiY1hPufGYAxiWaW6Iy80ufdNEySaXMKs0Re/SlL/H0lXjqpZbbxvFmv278zfA/zjraKiR9Ww==" workbookSaltValue="wfz2uFeWg7yY79saphb7XA==" workbookSpinCount="100000" lockStructure="1"/>
  <bookViews>
    <workbookView xWindow="0" yWindow="0" windowWidth="20490" windowHeight="9045" firstSheet="3" activeTab="3"/>
  </bookViews>
  <sheets>
    <sheet name="Cálculo Tupyme" sheetId="10" state="hidden" r:id="rId1"/>
    <sheet name="Cálculo Con gar" sheetId="1" state="hidden" r:id="rId2"/>
    <sheet name="Cálcul sin gar" sheetId="9" state="hidden" r:id="rId3"/>
    <sheet name="VTU" sheetId="3" r:id="rId4"/>
    <sheet name="Cálculo Micro" sheetId="7" state="hidden" r:id="rId5"/>
  </sheets>
  <definedNames>
    <definedName name="_xlnm._FilterDatabase" localSheetId="2" hidden="1">'Cálcul sin gar'!$M$3:$N$13</definedName>
    <definedName name="_xlnm._FilterDatabase" localSheetId="1" hidden="1">'Cálculo Con gar'!$M$3:$N$13</definedName>
    <definedName name="_xlnm._FilterDatabase" localSheetId="0" hidden="1">'Cálculo Tupyme'!$M$3:$N$13</definedName>
    <definedName name="_xlnm._FilterDatabase" localSheetId="3" hidden="1">VTU!$I$5:$J$15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3" l="1"/>
  <c r="F41" i="3"/>
  <c r="J10" i="3"/>
  <c r="J12" i="3" l="1"/>
  <c r="F12" i="3"/>
  <c r="F24" i="3"/>
  <c r="F26" i="3"/>
  <c r="C5" i="10" l="1"/>
  <c r="C8" i="7" l="1"/>
  <c r="C8" i="10" l="1"/>
  <c r="C8" i="9"/>
  <c r="C5" i="7" l="1"/>
  <c r="C26" i="7" l="1"/>
  <c r="C38" i="7"/>
  <c r="C74" i="7"/>
  <c r="C62" i="7"/>
  <c r="C50" i="7"/>
  <c r="E65" i="7"/>
  <c r="E53" i="7"/>
  <c r="E41" i="7"/>
  <c r="E29" i="7"/>
  <c r="F29" i="7" s="1"/>
  <c r="F65" i="7" l="1"/>
  <c r="F53" i="7"/>
  <c r="F41" i="7"/>
  <c r="G29" i="7"/>
  <c r="G65" i="7" l="1"/>
  <c r="G53" i="7"/>
  <c r="G41" i="7"/>
  <c r="H29" i="7"/>
  <c r="H65" i="7" l="1"/>
  <c r="H53" i="7"/>
  <c r="H41" i="7"/>
  <c r="I29" i="7"/>
  <c r="E151" i="10"/>
  <c r="F151" i="10" s="1"/>
  <c r="G151" i="10" s="1"/>
  <c r="H151" i="10" s="1"/>
  <c r="I151" i="10" s="1"/>
  <c r="J151" i="10" s="1"/>
  <c r="K151" i="10" s="1"/>
  <c r="L151" i="10" s="1"/>
  <c r="M151" i="10" s="1"/>
  <c r="N151" i="10" s="1"/>
  <c r="O151" i="10" s="1"/>
  <c r="P151" i="10" s="1"/>
  <c r="Q151" i="10" s="1"/>
  <c r="R151" i="10" s="1"/>
  <c r="S151" i="10" s="1"/>
  <c r="T151" i="10" s="1"/>
  <c r="U151" i="10" s="1"/>
  <c r="V151" i="10" s="1"/>
  <c r="W151" i="10" s="1"/>
  <c r="X151" i="10" s="1"/>
  <c r="Y151" i="10" s="1"/>
  <c r="Z151" i="10" s="1"/>
  <c r="AA151" i="10" s="1"/>
  <c r="AB151" i="10" s="1"/>
  <c r="AC151" i="10" s="1"/>
  <c r="AD151" i="10" s="1"/>
  <c r="AE151" i="10" s="1"/>
  <c r="AF151" i="10" s="1"/>
  <c r="AG151" i="10" s="1"/>
  <c r="AH151" i="10" s="1"/>
  <c r="AI151" i="10" s="1"/>
  <c r="AJ151" i="10" s="1"/>
  <c r="AK151" i="10" s="1"/>
  <c r="AL151" i="10" s="1"/>
  <c r="AM151" i="10" s="1"/>
  <c r="AN151" i="10" s="1"/>
  <c r="AO151" i="10" s="1"/>
  <c r="AP151" i="10" s="1"/>
  <c r="AQ151" i="10" s="1"/>
  <c r="AR151" i="10" s="1"/>
  <c r="AS151" i="10" s="1"/>
  <c r="AT151" i="10" s="1"/>
  <c r="AU151" i="10" s="1"/>
  <c r="AV151" i="10" s="1"/>
  <c r="AW151" i="10" s="1"/>
  <c r="AX151" i="10" s="1"/>
  <c r="AY151" i="10" s="1"/>
  <c r="AZ151" i="10" s="1"/>
  <c r="BA151" i="10" s="1"/>
  <c r="BB151" i="10" s="1"/>
  <c r="BC151" i="10" s="1"/>
  <c r="BD151" i="10" s="1"/>
  <c r="BE151" i="10" s="1"/>
  <c r="BF151" i="10" s="1"/>
  <c r="BG151" i="10" s="1"/>
  <c r="BH151" i="10" s="1"/>
  <c r="BI151" i="10" s="1"/>
  <c r="BJ151" i="10" s="1"/>
  <c r="BK151" i="10" s="1"/>
  <c r="BL151" i="10" s="1"/>
  <c r="BM151" i="10" s="1"/>
  <c r="BN151" i="10" s="1"/>
  <c r="BO151" i="10" s="1"/>
  <c r="BP151" i="10" s="1"/>
  <c r="BQ151" i="10" s="1"/>
  <c r="BR151" i="10" s="1"/>
  <c r="BS151" i="10" s="1"/>
  <c r="BT151" i="10" s="1"/>
  <c r="BU151" i="10" s="1"/>
  <c r="BV151" i="10" s="1"/>
  <c r="BW151" i="10" s="1"/>
  <c r="BX151" i="10" s="1"/>
  <c r="BY151" i="10" s="1"/>
  <c r="BZ151" i="10" s="1"/>
  <c r="CA151" i="10" s="1"/>
  <c r="CB151" i="10" s="1"/>
  <c r="CC151" i="10" s="1"/>
  <c r="CD151" i="10" s="1"/>
  <c r="CE151" i="10" s="1"/>
  <c r="CF151" i="10" s="1"/>
  <c r="CG151" i="10" s="1"/>
  <c r="CH151" i="10" s="1"/>
  <c r="CI151" i="10" s="1"/>
  <c r="CJ151" i="10" s="1"/>
  <c r="CK151" i="10" s="1"/>
  <c r="CL151" i="10" s="1"/>
  <c r="CM151" i="10" s="1"/>
  <c r="CN151" i="10" s="1"/>
  <c r="CO151" i="10" s="1"/>
  <c r="CP151" i="10" s="1"/>
  <c r="CQ151" i="10" s="1"/>
  <c r="CR151" i="10" s="1"/>
  <c r="CS151" i="10" s="1"/>
  <c r="CT151" i="10" s="1"/>
  <c r="CU151" i="10" s="1"/>
  <c r="CV151" i="10" s="1"/>
  <c r="CW151" i="10" s="1"/>
  <c r="CX151" i="10" s="1"/>
  <c r="CY151" i="10" s="1"/>
  <c r="CZ151" i="10" s="1"/>
  <c r="DA151" i="10" s="1"/>
  <c r="DB151" i="10" s="1"/>
  <c r="DC151" i="10" s="1"/>
  <c r="DD151" i="10" s="1"/>
  <c r="DE151" i="10" s="1"/>
  <c r="DF151" i="10" s="1"/>
  <c r="DG151" i="10" s="1"/>
  <c r="DH151" i="10" s="1"/>
  <c r="DI151" i="10" s="1"/>
  <c r="DJ151" i="10" s="1"/>
  <c r="DK151" i="10" s="1"/>
  <c r="DL151" i="10" s="1"/>
  <c r="DM151" i="10" s="1"/>
  <c r="DN151" i="10" s="1"/>
  <c r="DO151" i="10" s="1"/>
  <c r="DP151" i="10" s="1"/>
  <c r="DQ151" i="10" s="1"/>
  <c r="DR151" i="10" s="1"/>
  <c r="DS151" i="10" s="1"/>
  <c r="E141" i="10"/>
  <c r="F141" i="10" s="1"/>
  <c r="G141" i="10" s="1"/>
  <c r="H141" i="10" s="1"/>
  <c r="I141" i="10" s="1"/>
  <c r="J141" i="10" s="1"/>
  <c r="K141" i="10" s="1"/>
  <c r="L141" i="10" s="1"/>
  <c r="M141" i="10" s="1"/>
  <c r="N141" i="10" s="1"/>
  <c r="O141" i="10" s="1"/>
  <c r="P141" i="10" s="1"/>
  <c r="Q141" i="10" s="1"/>
  <c r="R141" i="10" s="1"/>
  <c r="S141" i="10" s="1"/>
  <c r="T141" i="10" s="1"/>
  <c r="U141" i="10" s="1"/>
  <c r="V141" i="10" s="1"/>
  <c r="W141" i="10" s="1"/>
  <c r="X141" i="10" s="1"/>
  <c r="Y141" i="10" s="1"/>
  <c r="Z141" i="10" s="1"/>
  <c r="AA141" i="10" s="1"/>
  <c r="AB141" i="10" s="1"/>
  <c r="AC141" i="10" s="1"/>
  <c r="AD141" i="10" s="1"/>
  <c r="AE141" i="10" s="1"/>
  <c r="AF141" i="10" s="1"/>
  <c r="AG141" i="10" s="1"/>
  <c r="AH141" i="10" s="1"/>
  <c r="AI141" i="10" s="1"/>
  <c r="AJ141" i="10" s="1"/>
  <c r="AK141" i="10" s="1"/>
  <c r="AL141" i="10" s="1"/>
  <c r="AM141" i="10" s="1"/>
  <c r="AN141" i="10" s="1"/>
  <c r="AO141" i="10" s="1"/>
  <c r="AP141" i="10" s="1"/>
  <c r="AQ141" i="10" s="1"/>
  <c r="AR141" i="10" s="1"/>
  <c r="AS141" i="10" s="1"/>
  <c r="AT141" i="10" s="1"/>
  <c r="AU141" i="10" s="1"/>
  <c r="AV141" i="10" s="1"/>
  <c r="AW141" i="10" s="1"/>
  <c r="AX141" i="10" s="1"/>
  <c r="AY141" i="10" s="1"/>
  <c r="AZ141" i="10" s="1"/>
  <c r="BA141" i="10" s="1"/>
  <c r="BB141" i="10" s="1"/>
  <c r="BC141" i="10" s="1"/>
  <c r="BD141" i="10" s="1"/>
  <c r="BE141" i="10" s="1"/>
  <c r="BF141" i="10" s="1"/>
  <c r="BG141" i="10" s="1"/>
  <c r="BH141" i="10" s="1"/>
  <c r="BI141" i="10" s="1"/>
  <c r="BJ141" i="10" s="1"/>
  <c r="BK141" i="10" s="1"/>
  <c r="BL141" i="10" s="1"/>
  <c r="BM141" i="10" s="1"/>
  <c r="BN141" i="10" s="1"/>
  <c r="BO141" i="10" s="1"/>
  <c r="BP141" i="10" s="1"/>
  <c r="BQ141" i="10" s="1"/>
  <c r="BR141" i="10" s="1"/>
  <c r="BS141" i="10" s="1"/>
  <c r="BT141" i="10" s="1"/>
  <c r="BU141" i="10" s="1"/>
  <c r="BV141" i="10" s="1"/>
  <c r="BW141" i="10" s="1"/>
  <c r="BX141" i="10" s="1"/>
  <c r="BY141" i="10" s="1"/>
  <c r="BZ141" i="10" s="1"/>
  <c r="CA141" i="10" s="1"/>
  <c r="CB141" i="10" s="1"/>
  <c r="CC141" i="10" s="1"/>
  <c r="CD141" i="10" s="1"/>
  <c r="CE141" i="10" s="1"/>
  <c r="CF141" i="10" s="1"/>
  <c r="CG141" i="10" s="1"/>
  <c r="CH141" i="10" s="1"/>
  <c r="CI141" i="10" s="1"/>
  <c r="E131" i="10"/>
  <c r="F131" i="10" s="1"/>
  <c r="G131" i="10" s="1"/>
  <c r="H131" i="10" s="1"/>
  <c r="I131" i="10" s="1"/>
  <c r="J131" i="10" s="1"/>
  <c r="K131" i="10" s="1"/>
  <c r="L131" i="10" s="1"/>
  <c r="M131" i="10" s="1"/>
  <c r="N131" i="10" s="1"/>
  <c r="O131" i="10" s="1"/>
  <c r="P131" i="10" s="1"/>
  <c r="Q131" i="10" s="1"/>
  <c r="R131" i="10" s="1"/>
  <c r="S131" i="10" s="1"/>
  <c r="T131" i="10" s="1"/>
  <c r="U131" i="10" s="1"/>
  <c r="V131" i="10" s="1"/>
  <c r="W131" i="10" s="1"/>
  <c r="X131" i="10" s="1"/>
  <c r="Y131" i="10" s="1"/>
  <c r="Z131" i="10" s="1"/>
  <c r="AA131" i="10" s="1"/>
  <c r="AB131" i="10" s="1"/>
  <c r="AC131" i="10" s="1"/>
  <c r="AD131" i="10" s="1"/>
  <c r="AE131" i="10" s="1"/>
  <c r="AF131" i="10" s="1"/>
  <c r="AG131" i="10" s="1"/>
  <c r="AH131" i="10" s="1"/>
  <c r="AI131" i="10" s="1"/>
  <c r="AJ131" i="10" s="1"/>
  <c r="AK131" i="10" s="1"/>
  <c r="AL131" i="10" s="1"/>
  <c r="AM131" i="10" s="1"/>
  <c r="E121" i="10"/>
  <c r="F121" i="10" s="1"/>
  <c r="G121" i="10" s="1"/>
  <c r="H121" i="10" s="1"/>
  <c r="I121" i="10" s="1"/>
  <c r="J121" i="10" s="1"/>
  <c r="K121" i="10" s="1"/>
  <c r="L121" i="10" s="1"/>
  <c r="M121" i="10" s="1"/>
  <c r="N121" i="10" s="1"/>
  <c r="O121" i="10" s="1"/>
  <c r="P121" i="10" s="1"/>
  <c r="Q121" i="10" s="1"/>
  <c r="R121" i="10" s="1"/>
  <c r="S121" i="10" s="1"/>
  <c r="T121" i="10" s="1"/>
  <c r="U121" i="10" s="1"/>
  <c r="V121" i="10" s="1"/>
  <c r="W121" i="10" s="1"/>
  <c r="X121" i="10" s="1"/>
  <c r="Y121" i="10" s="1"/>
  <c r="Z121" i="10" s="1"/>
  <c r="AA121" i="10" s="1"/>
  <c r="E111" i="10"/>
  <c r="F111" i="10" s="1"/>
  <c r="G111" i="10" s="1"/>
  <c r="H111" i="10" s="1"/>
  <c r="I111" i="10" s="1"/>
  <c r="J111" i="10" s="1"/>
  <c r="K111" i="10" s="1"/>
  <c r="L111" i="10" s="1"/>
  <c r="M111" i="10" s="1"/>
  <c r="N111" i="10" s="1"/>
  <c r="O111" i="10" s="1"/>
  <c r="E93" i="10"/>
  <c r="F93" i="10" s="1"/>
  <c r="G93" i="10" s="1"/>
  <c r="H93" i="10" s="1"/>
  <c r="I93" i="10" s="1"/>
  <c r="J93" i="10" s="1"/>
  <c r="K93" i="10" s="1"/>
  <c r="L93" i="10" s="1"/>
  <c r="M93" i="10" s="1"/>
  <c r="N93" i="10" s="1"/>
  <c r="O93" i="10" s="1"/>
  <c r="P93" i="10" s="1"/>
  <c r="Q93" i="10" s="1"/>
  <c r="R93" i="10" s="1"/>
  <c r="S93" i="10" s="1"/>
  <c r="T93" i="10" s="1"/>
  <c r="U93" i="10" s="1"/>
  <c r="V93" i="10" s="1"/>
  <c r="W93" i="10" s="1"/>
  <c r="X93" i="10" s="1"/>
  <c r="Y93" i="10" s="1"/>
  <c r="Z93" i="10" s="1"/>
  <c r="AA93" i="10" s="1"/>
  <c r="AB93" i="10" s="1"/>
  <c r="AC93" i="10" s="1"/>
  <c r="AD93" i="10" s="1"/>
  <c r="AE93" i="10" s="1"/>
  <c r="AF93" i="10" s="1"/>
  <c r="AG93" i="10" s="1"/>
  <c r="AH93" i="10" s="1"/>
  <c r="AI93" i="10" s="1"/>
  <c r="AJ93" i="10" s="1"/>
  <c r="AK93" i="10" s="1"/>
  <c r="AL93" i="10" s="1"/>
  <c r="AM93" i="10" s="1"/>
  <c r="D87" i="10"/>
  <c r="E87" i="10" s="1"/>
  <c r="F87" i="10" s="1"/>
  <c r="G87" i="10" s="1"/>
  <c r="H87" i="10" s="1"/>
  <c r="I87" i="10" s="1"/>
  <c r="J87" i="10" s="1"/>
  <c r="K87" i="10" s="1"/>
  <c r="L87" i="10" s="1"/>
  <c r="M87" i="10" s="1"/>
  <c r="N87" i="10" s="1"/>
  <c r="O87" i="10" s="1"/>
  <c r="P87" i="10" s="1"/>
  <c r="Q87" i="10" s="1"/>
  <c r="R87" i="10" s="1"/>
  <c r="S87" i="10" s="1"/>
  <c r="T87" i="10" s="1"/>
  <c r="U87" i="10" s="1"/>
  <c r="V87" i="10" s="1"/>
  <c r="W87" i="10" s="1"/>
  <c r="X87" i="10" s="1"/>
  <c r="Y87" i="10" s="1"/>
  <c r="Z87" i="10" s="1"/>
  <c r="AA87" i="10" s="1"/>
  <c r="AB87" i="10" s="1"/>
  <c r="AC87" i="10" s="1"/>
  <c r="AD87" i="10" s="1"/>
  <c r="AE87" i="10" s="1"/>
  <c r="AF87" i="10" s="1"/>
  <c r="AG87" i="10" s="1"/>
  <c r="AH87" i="10" s="1"/>
  <c r="AI87" i="10" s="1"/>
  <c r="AJ87" i="10" s="1"/>
  <c r="AK87" i="10" s="1"/>
  <c r="AL87" i="10" s="1"/>
  <c r="AM87" i="10" s="1"/>
  <c r="E81" i="10"/>
  <c r="F81" i="10" s="1"/>
  <c r="G81" i="10" s="1"/>
  <c r="H81" i="10" s="1"/>
  <c r="I81" i="10" s="1"/>
  <c r="J81" i="10" s="1"/>
  <c r="K81" i="10" s="1"/>
  <c r="L81" i="10" s="1"/>
  <c r="M81" i="10" s="1"/>
  <c r="N81" i="10" s="1"/>
  <c r="O81" i="10" s="1"/>
  <c r="P81" i="10" s="1"/>
  <c r="Q81" i="10" s="1"/>
  <c r="R81" i="10" s="1"/>
  <c r="S81" i="10" s="1"/>
  <c r="T81" i="10" s="1"/>
  <c r="U81" i="10" s="1"/>
  <c r="V81" i="10" s="1"/>
  <c r="W81" i="10" s="1"/>
  <c r="X81" i="10" s="1"/>
  <c r="Y81" i="10" s="1"/>
  <c r="Z81" i="10" s="1"/>
  <c r="AA81" i="10" s="1"/>
  <c r="AB81" i="10" s="1"/>
  <c r="AC81" i="10" s="1"/>
  <c r="AD81" i="10" s="1"/>
  <c r="AE81" i="10" s="1"/>
  <c r="AF81" i="10" s="1"/>
  <c r="AG81" i="10" s="1"/>
  <c r="AH81" i="10" s="1"/>
  <c r="AI81" i="10" s="1"/>
  <c r="AJ81" i="10" s="1"/>
  <c r="AK81" i="10" s="1"/>
  <c r="AL81" i="10" s="1"/>
  <c r="AM81" i="10" s="1"/>
  <c r="W71" i="10"/>
  <c r="X71" i="10" s="1"/>
  <c r="Y71" i="10" s="1"/>
  <c r="Z71" i="10" s="1"/>
  <c r="AA71" i="10" s="1"/>
  <c r="AB71" i="10" s="1"/>
  <c r="AC71" i="10" s="1"/>
  <c r="AD71" i="10" s="1"/>
  <c r="AE71" i="10" s="1"/>
  <c r="AF71" i="10" s="1"/>
  <c r="AG71" i="10" s="1"/>
  <c r="AH71" i="10" s="1"/>
  <c r="AI71" i="10" s="1"/>
  <c r="AJ71" i="10" s="1"/>
  <c r="AK71" i="10" s="1"/>
  <c r="AL71" i="10" s="1"/>
  <c r="AM71" i="10" s="1"/>
  <c r="G71" i="10"/>
  <c r="H71" i="10" s="1"/>
  <c r="I71" i="10" s="1"/>
  <c r="J71" i="10" s="1"/>
  <c r="K71" i="10" s="1"/>
  <c r="L71" i="10" s="1"/>
  <c r="M71" i="10" s="1"/>
  <c r="N71" i="10" s="1"/>
  <c r="O71" i="10" s="1"/>
  <c r="P71" i="10" s="1"/>
  <c r="Q71" i="10" s="1"/>
  <c r="R71" i="10" s="1"/>
  <c r="S71" i="10" s="1"/>
  <c r="T71" i="10" s="1"/>
  <c r="U71" i="10" s="1"/>
  <c r="V71" i="10" s="1"/>
  <c r="E71" i="10"/>
  <c r="F71" i="10" s="1"/>
  <c r="E61" i="10"/>
  <c r="F61" i="10" s="1"/>
  <c r="G61" i="10" s="1"/>
  <c r="H61" i="10" s="1"/>
  <c r="I61" i="10" s="1"/>
  <c r="J61" i="10" s="1"/>
  <c r="K61" i="10" s="1"/>
  <c r="L61" i="10" s="1"/>
  <c r="M61" i="10" s="1"/>
  <c r="N61" i="10" s="1"/>
  <c r="O61" i="10" s="1"/>
  <c r="P61" i="10" s="1"/>
  <c r="Q61" i="10" s="1"/>
  <c r="R61" i="10" s="1"/>
  <c r="S61" i="10" s="1"/>
  <c r="T61" i="10" s="1"/>
  <c r="U61" i="10" s="1"/>
  <c r="V61" i="10" s="1"/>
  <c r="W61" i="10" s="1"/>
  <c r="X61" i="10" s="1"/>
  <c r="Y61" i="10" s="1"/>
  <c r="Z61" i="10" s="1"/>
  <c r="AA61" i="10" s="1"/>
  <c r="AB61" i="10" s="1"/>
  <c r="AC61" i="10" s="1"/>
  <c r="AD61" i="10" s="1"/>
  <c r="AE61" i="10" s="1"/>
  <c r="AF61" i="10" s="1"/>
  <c r="AG61" i="10" s="1"/>
  <c r="AH61" i="10" s="1"/>
  <c r="AI61" i="10" s="1"/>
  <c r="AJ61" i="10" s="1"/>
  <c r="AK61" i="10" s="1"/>
  <c r="AL61" i="10" s="1"/>
  <c r="AM61" i="10" s="1"/>
  <c r="AN61" i="10" s="1"/>
  <c r="AO61" i="10" s="1"/>
  <c r="AP61" i="10" s="1"/>
  <c r="AQ61" i="10" s="1"/>
  <c r="AR61" i="10" s="1"/>
  <c r="AS61" i="10" s="1"/>
  <c r="AT61" i="10" s="1"/>
  <c r="AU61" i="10" s="1"/>
  <c r="AV61" i="10" s="1"/>
  <c r="AW61" i="10" s="1"/>
  <c r="AX61" i="10" s="1"/>
  <c r="AY61" i="10" s="1"/>
  <c r="AZ61" i="10" s="1"/>
  <c r="BA61" i="10" s="1"/>
  <c r="BB61" i="10" s="1"/>
  <c r="BC61" i="10" s="1"/>
  <c r="BD61" i="10" s="1"/>
  <c r="BE61" i="10" s="1"/>
  <c r="BF61" i="10" s="1"/>
  <c r="BG61" i="10" s="1"/>
  <c r="BH61" i="10" s="1"/>
  <c r="BI61" i="10" s="1"/>
  <c r="BJ61" i="10" s="1"/>
  <c r="BK61" i="10" s="1"/>
  <c r="D55" i="10"/>
  <c r="E55" i="10" s="1"/>
  <c r="F55" i="10" s="1"/>
  <c r="G55" i="10" s="1"/>
  <c r="H55" i="10" s="1"/>
  <c r="I55" i="10" s="1"/>
  <c r="J55" i="10" s="1"/>
  <c r="K55" i="10" s="1"/>
  <c r="L55" i="10" s="1"/>
  <c r="M55" i="10" s="1"/>
  <c r="N55" i="10" s="1"/>
  <c r="O55" i="10" s="1"/>
  <c r="P55" i="10" s="1"/>
  <c r="Q55" i="10" s="1"/>
  <c r="R55" i="10" s="1"/>
  <c r="S55" i="10" s="1"/>
  <c r="T55" i="10" s="1"/>
  <c r="U55" i="10" s="1"/>
  <c r="V55" i="10" s="1"/>
  <c r="W55" i="10" s="1"/>
  <c r="X55" i="10" s="1"/>
  <c r="Y55" i="10" s="1"/>
  <c r="Z55" i="10" s="1"/>
  <c r="AA55" i="10" s="1"/>
  <c r="AB55" i="10" s="1"/>
  <c r="AC55" i="10" s="1"/>
  <c r="AD55" i="10" s="1"/>
  <c r="AE55" i="10" s="1"/>
  <c r="AF55" i="10" s="1"/>
  <c r="AG55" i="10" s="1"/>
  <c r="AH55" i="10" s="1"/>
  <c r="AI55" i="10" s="1"/>
  <c r="AJ55" i="10" s="1"/>
  <c r="AK55" i="10" s="1"/>
  <c r="AL55" i="10" s="1"/>
  <c r="AM55" i="10" s="1"/>
  <c r="E49" i="10"/>
  <c r="F49" i="10" s="1"/>
  <c r="G49" i="10" s="1"/>
  <c r="H49" i="10" s="1"/>
  <c r="I49" i="10" s="1"/>
  <c r="J49" i="10" s="1"/>
  <c r="K49" i="10" s="1"/>
  <c r="L49" i="10" s="1"/>
  <c r="M49" i="10" s="1"/>
  <c r="N49" i="10" s="1"/>
  <c r="O49" i="10" s="1"/>
  <c r="P49" i="10" s="1"/>
  <c r="Q49" i="10" s="1"/>
  <c r="R49" i="10" s="1"/>
  <c r="S49" i="10" s="1"/>
  <c r="T49" i="10" s="1"/>
  <c r="U49" i="10" s="1"/>
  <c r="V49" i="10" s="1"/>
  <c r="W49" i="10" s="1"/>
  <c r="X49" i="10" s="1"/>
  <c r="Y49" i="10" s="1"/>
  <c r="Z49" i="10" s="1"/>
  <c r="AA49" i="10" s="1"/>
  <c r="AB49" i="10" s="1"/>
  <c r="AC49" i="10" s="1"/>
  <c r="AD49" i="10" s="1"/>
  <c r="AE49" i="10" s="1"/>
  <c r="AF49" i="10" s="1"/>
  <c r="AG49" i="10" s="1"/>
  <c r="AH49" i="10" s="1"/>
  <c r="AI49" i="10" s="1"/>
  <c r="AJ49" i="10" s="1"/>
  <c r="AK49" i="10" s="1"/>
  <c r="AL49" i="10" s="1"/>
  <c r="AM49" i="10" s="1"/>
  <c r="D44" i="10"/>
  <c r="E44" i="10" s="1"/>
  <c r="F44" i="10" s="1"/>
  <c r="G44" i="10" s="1"/>
  <c r="H44" i="10" s="1"/>
  <c r="I44" i="10" s="1"/>
  <c r="E38" i="10"/>
  <c r="F38" i="10" s="1"/>
  <c r="G38" i="10" s="1"/>
  <c r="H38" i="10" s="1"/>
  <c r="I38" i="10" s="1"/>
  <c r="J38" i="10" s="1"/>
  <c r="K38" i="10" s="1"/>
  <c r="L38" i="10" s="1"/>
  <c r="M38" i="10" s="1"/>
  <c r="N38" i="10" s="1"/>
  <c r="O38" i="10" s="1"/>
  <c r="P38" i="10" s="1"/>
  <c r="Q38" i="10" s="1"/>
  <c r="R38" i="10" s="1"/>
  <c r="S38" i="10" s="1"/>
  <c r="T38" i="10" s="1"/>
  <c r="U38" i="10" s="1"/>
  <c r="V38" i="10" s="1"/>
  <c r="W38" i="10" s="1"/>
  <c r="X38" i="10" s="1"/>
  <c r="Y38" i="10" s="1"/>
  <c r="Z38" i="10" s="1"/>
  <c r="AA38" i="10" s="1"/>
  <c r="AB38" i="10" s="1"/>
  <c r="AC38" i="10" s="1"/>
  <c r="AD38" i="10" s="1"/>
  <c r="AE38" i="10" s="1"/>
  <c r="AF38" i="10" s="1"/>
  <c r="AG38" i="10" s="1"/>
  <c r="AH38" i="10" s="1"/>
  <c r="AI38" i="10" s="1"/>
  <c r="AJ38" i="10" s="1"/>
  <c r="AK38" i="10" s="1"/>
  <c r="AL38" i="10" s="1"/>
  <c r="AM38" i="10" s="1"/>
  <c r="E27" i="10"/>
  <c r="F27" i="10" s="1"/>
  <c r="G27" i="10" s="1"/>
  <c r="H27" i="10" s="1"/>
  <c r="I27" i="10" s="1"/>
  <c r="J27" i="10" s="1"/>
  <c r="K27" i="10" s="1"/>
  <c r="L27" i="10" s="1"/>
  <c r="M27" i="10" s="1"/>
  <c r="N27" i="10" s="1"/>
  <c r="O27" i="10" s="1"/>
  <c r="P27" i="10" s="1"/>
  <c r="Q27" i="10" s="1"/>
  <c r="R27" i="10" s="1"/>
  <c r="S27" i="10" s="1"/>
  <c r="T27" i="10" s="1"/>
  <c r="U27" i="10" s="1"/>
  <c r="V27" i="10" s="1"/>
  <c r="W27" i="10" s="1"/>
  <c r="X27" i="10" s="1"/>
  <c r="Y27" i="10" s="1"/>
  <c r="Z27" i="10" s="1"/>
  <c r="AA27" i="10" s="1"/>
  <c r="AB27" i="10" s="1"/>
  <c r="AC27" i="10" s="1"/>
  <c r="AD27" i="10" s="1"/>
  <c r="AE27" i="10" s="1"/>
  <c r="AF27" i="10" s="1"/>
  <c r="AG27" i="10" s="1"/>
  <c r="AH27" i="10" s="1"/>
  <c r="AI27" i="10" s="1"/>
  <c r="AJ27" i="10" s="1"/>
  <c r="AK27" i="10" s="1"/>
  <c r="AL27" i="10" s="1"/>
  <c r="AM27" i="10" s="1"/>
  <c r="E17" i="10"/>
  <c r="F17" i="10" s="1"/>
  <c r="G17" i="10" s="1"/>
  <c r="H17" i="10" s="1"/>
  <c r="I17" i="10" s="1"/>
  <c r="J17" i="10" s="1"/>
  <c r="K17" i="10" s="1"/>
  <c r="L17" i="10" s="1"/>
  <c r="M17" i="10" s="1"/>
  <c r="N17" i="10" s="1"/>
  <c r="O17" i="10" s="1"/>
  <c r="P17" i="10" s="1"/>
  <c r="Q17" i="10" s="1"/>
  <c r="R17" i="10" s="1"/>
  <c r="S17" i="10" s="1"/>
  <c r="T17" i="10" s="1"/>
  <c r="U17" i="10" s="1"/>
  <c r="V17" i="10" s="1"/>
  <c r="W17" i="10" s="1"/>
  <c r="X17" i="10" s="1"/>
  <c r="Y17" i="10" s="1"/>
  <c r="Z17" i="10" s="1"/>
  <c r="AA17" i="10" s="1"/>
  <c r="AB17" i="10" s="1"/>
  <c r="AC17" i="10" s="1"/>
  <c r="AD17" i="10" s="1"/>
  <c r="AE17" i="10" s="1"/>
  <c r="AF17" i="10" s="1"/>
  <c r="AG17" i="10" s="1"/>
  <c r="AH17" i="10" s="1"/>
  <c r="AI17" i="10" s="1"/>
  <c r="AJ17" i="10" s="1"/>
  <c r="AK17" i="10" s="1"/>
  <c r="AL17" i="10" s="1"/>
  <c r="AM17" i="10" s="1"/>
  <c r="C29" i="10"/>
  <c r="C35" i="10" s="1"/>
  <c r="D99" i="10" l="1"/>
  <c r="E99" i="10" s="1"/>
  <c r="F99" i="10" s="1"/>
  <c r="G99" i="10" s="1"/>
  <c r="H99" i="10" s="1"/>
  <c r="I99" i="10" s="1"/>
  <c r="J99" i="10" s="1"/>
  <c r="K99" i="10" s="1"/>
  <c r="L99" i="10" s="1"/>
  <c r="M99" i="10" s="1"/>
  <c r="N99" i="10" s="1"/>
  <c r="O99" i="10" s="1"/>
  <c r="P99" i="10" s="1"/>
  <c r="Q99" i="10" s="1"/>
  <c r="R99" i="10" s="1"/>
  <c r="S99" i="10" s="1"/>
  <c r="T99" i="10" s="1"/>
  <c r="U99" i="10" s="1"/>
  <c r="V99" i="10" s="1"/>
  <c r="W99" i="10" s="1"/>
  <c r="X99" i="10" s="1"/>
  <c r="Y99" i="10" s="1"/>
  <c r="Z99" i="10" s="1"/>
  <c r="AA99" i="10" s="1"/>
  <c r="AB99" i="10" s="1"/>
  <c r="AC99" i="10" s="1"/>
  <c r="AD99" i="10" s="1"/>
  <c r="AE99" i="10" s="1"/>
  <c r="AF99" i="10" s="1"/>
  <c r="AG99" i="10" s="1"/>
  <c r="AH99" i="10" s="1"/>
  <c r="AI99" i="10" s="1"/>
  <c r="AJ99" i="10" s="1"/>
  <c r="AK99" i="10" s="1"/>
  <c r="AL99" i="10" s="1"/>
  <c r="AM99" i="10" s="1"/>
  <c r="I65" i="7"/>
  <c r="I53" i="7"/>
  <c r="I41" i="7"/>
  <c r="J29" i="7"/>
  <c r="J44" i="10"/>
  <c r="K44" i="10" s="1"/>
  <c r="L44" i="10" s="1"/>
  <c r="M44" i="10" s="1"/>
  <c r="N44" i="10" s="1"/>
  <c r="O44" i="10" s="1"/>
  <c r="P44" i="10" s="1"/>
  <c r="Q44" i="10" s="1"/>
  <c r="R44" i="10" s="1"/>
  <c r="S44" i="10" s="1"/>
  <c r="T44" i="10" s="1"/>
  <c r="U44" i="10" s="1"/>
  <c r="V44" i="10" s="1"/>
  <c r="W44" i="10" s="1"/>
  <c r="X44" i="10" s="1"/>
  <c r="Y44" i="10" s="1"/>
  <c r="Z44" i="10" s="1"/>
  <c r="AA44" i="10" s="1"/>
  <c r="AB44" i="10" s="1"/>
  <c r="AC44" i="10" s="1"/>
  <c r="AD44" i="10" s="1"/>
  <c r="AE44" i="10" s="1"/>
  <c r="AF44" i="10" s="1"/>
  <c r="AG44" i="10" s="1"/>
  <c r="AH44" i="10" s="1"/>
  <c r="AI44" i="10" s="1"/>
  <c r="AJ44" i="10" s="1"/>
  <c r="AK44" i="10" s="1"/>
  <c r="AL44" i="10" s="1"/>
  <c r="AM44" i="10" s="1"/>
  <c r="C158" i="10"/>
  <c r="C152" i="10"/>
  <c r="C142" i="10"/>
  <c r="C132" i="10"/>
  <c r="C118" i="10"/>
  <c r="C148" i="10"/>
  <c r="C128" i="10"/>
  <c r="C122" i="10"/>
  <c r="C112" i="10"/>
  <c r="C138" i="10"/>
  <c r="C51" i="10"/>
  <c r="C40" i="10"/>
  <c r="C47" i="10" s="1"/>
  <c r="C19" i="10"/>
  <c r="AG53" i="10" s="1"/>
  <c r="H7" i="10"/>
  <c r="K11" i="10"/>
  <c r="P11" i="10"/>
  <c r="P52" i="10" l="1"/>
  <c r="S52" i="10"/>
  <c r="J11" i="10"/>
  <c r="Q30" i="10"/>
  <c r="V30" i="10"/>
  <c r="S53" i="10"/>
  <c r="S54" i="10" s="1"/>
  <c r="Z52" i="10"/>
  <c r="U52" i="10"/>
  <c r="L53" i="10"/>
  <c r="V53" i="10"/>
  <c r="H30" i="10"/>
  <c r="AJ53" i="10"/>
  <c r="H52" i="10"/>
  <c r="M30" i="10"/>
  <c r="U53" i="10"/>
  <c r="F52" i="10"/>
  <c r="AL52" i="10"/>
  <c r="AH53" i="10"/>
  <c r="AE52" i="10"/>
  <c r="AI53" i="10"/>
  <c r="AJ30" i="10"/>
  <c r="M53" i="10"/>
  <c r="E53" i="10"/>
  <c r="J52" i="10"/>
  <c r="F53" i="10"/>
  <c r="AL53" i="10"/>
  <c r="AI52" i="10"/>
  <c r="Y53" i="10"/>
  <c r="AF30" i="10"/>
  <c r="AG52" i="10"/>
  <c r="AG54" i="10" s="1"/>
  <c r="AG30" i="10"/>
  <c r="D53" i="10"/>
  <c r="AC30" i="10"/>
  <c r="Z30" i="10"/>
  <c r="V52" i="10"/>
  <c r="R53" i="10"/>
  <c r="O52" i="10"/>
  <c r="O53" i="10"/>
  <c r="AC52" i="10"/>
  <c r="P30" i="10"/>
  <c r="AD30" i="10"/>
  <c r="AB53" i="10"/>
  <c r="D51" i="10"/>
  <c r="E51" i="10" s="1"/>
  <c r="F51" i="10" s="1"/>
  <c r="G51" i="10" s="1"/>
  <c r="H51" i="10" s="1"/>
  <c r="I51" i="10" s="1"/>
  <c r="J51" i="10" s="1"/>
  <c r="K51" i="10" s="1"/>
  <c r="L51" i="10" s="1"/>
  <c r="M51" i="10" s="1"/>
  <c r="N51" i="10" s="1"/>
  <c r="O51" i="10" s="1"/>
  <c r="P51" i="10" s="1"/>
  <c r="Q51" i="10" s="1"/>
  <c r="R51" i="10" s="1"/>
  <c r="S51" i="10" s="1"/>
  <c r="T51" i="10" s="1"/>
  <c r="U51" i="10" s="1"/>
  <c r="V51" i="10" s="1"/>
  <c r="W51" i="10" s="1"/>
  <c r="X51" i="10" s="1"/>
  <c r="Y51" i="10" s="1"/>
  <c r="Z51" i="10" s="1"/>
  <c r="AA51" i="10" s="1"/>
  <c r="AB51" i="10" s="1"/>
  <c r="AC51" i="10" s="1"/>
  <c r="AD51" i="10" s="1"/>
  <c r="AE51" i="10" s="1"/>
  <c r="AF51" i="10" s="1"/>
  <c r="AG51" i="10" s="1"/>
  <c r="AH51" i="10" s="1"/>
  <c r="AI51" i="10" s="1"/>
  <c r="AJ51" i="10" s="1"/>
  <c r="AK51" i="10" s="1"/>
  <c r="AL51" i="10" s="1"/>
  <c r="AM51" i="10" s="1"/>
  <c r="Q52" i="10"/>
  <c r="N30" i="10"/>
  <c r="N52" i="10"/>
  <c r="AD52" i="10"/>
  <c r="J53" i="10"/>
  <c r="Z53" i="10"/>
  <c r="G52" i="10"/>
  <c r="W52" i="10"/>
  <c r="AM52" i="10"/>
  <c r="AA53" i="10"/>
  <c r="Q53" i="10"/>
  <c r="M52" i="10"/>
  <c r="X30" i="10"/>
  <c r="D30" i="10"/>
  <c r="Y52" i="10"/>
  <c r="AC42" i="10"/>
  <c r="AF52" i="10"/>
  <c r="Y30" i="10"/>
  <c r="I30" i="10"/>
  <c r="T53" i="10"/>
  <c r="X52" i="10"/>
  <c r="AK30" i="10"/>
  <c r="U30" i="10"/>
  <c r="E30" i="10"/>
  <c r="AK53" i="10"/>
  <c r="AH30" i="10"/>
  <c r="F30" i="10"/>
  <c r="R52" i="10"/>
  <c r="AH52" i="10"/>
  <c r="N53" i="10"/>
  <c r="AD53" i="10"/>
  <c r="K52" i="10"/>
  <c r="AA52" i="10"/>
  <c r="K53" i="10"/>
  <c r="AE53" i="10"/>
  <c r="I53" i="10"/>
  <c r="D31" i="10"/>
  <c r="T30" i="10"/>
  <c r="D29" i="10"/>
  <c r="E29" i="10" s="1"/>
  <c r="F29" i="10" s="1"/>
  <c r="G29" i="10" s="1"/>
  <c r="H29" i="10" s="1"/>
  <c r="I29" i="10" s="1"/>
  <c r="J29" i="10" s="1"/>
  <c r="K29" i="10" s="1"/>
  <c r="L29" i="10" s="1"/>
  <c r="M29" i="10" s="1"/>
  <c r="N29" i="10" s="1"/>
  <c r="O29" i="10" s="1"/>
  <c r="P29" i="10" s="1"/>
  <c r="Q29" i="10" s="1"/>
  <c r="R29" i="10" s="1"/>
  <c r="S29" i="10" s="1"/>
  <c r="T29" i="10" s="1"/>
  <c r="U29" i="10" s="1"/>
  <c r="V29" i="10" s="1"/>
  <c r="W29" i="10" s="1"/>
  <c r="X29" i="10" s="1"/>
  <c r="Y29" i="10" s="1"/>
  <c r="Z29" i="10" s="1"/>
  <c r="AA29" i="10" s="1"/>
  <c r="AB29" i="10" s="1"/>
  <c r="AC29" i="10" s="1"/>
  <c r="AD29" i="10" s="1"/>
  <c r="AE29" i="10" s="1"/>
  <c r="AF29" i="10" s="1"/>
  <c r="AG29" i="10" s="1"/>
  <c r="AH29" i="10" s="1"/>
  <c r="AI29" i="10" s="1"/>
  <c r="AJ29" i="10" s="1"/>
  <c r="AK29" i="10" s="1"/>
  <c r="AL29" i="10" s="1"/>
  <c r="AM29" i="10" s="1"/>
  <c r="AL30" i="10"/>
  <c r="J65" i="7"/>
  <c r="J53" i="7"/>
  <c r="J41" i="7"/>
  <c r="K29" i="7"/>
  <c r="R30" i="10"/>
  <c r="Y42" i="10"/>
  <c r="AM30" i="10"/>
  <c r="J21" i="10"/>
  <c r="S31" i="10"/>
  <c r="AE41" i="10"/>
  <c r="G30" i="10"/>
  <c r="Z41" i="10"/>
  <c r="E21" i="10"/>
  <c r="S21" i="10"/>
  <c r="E31" i="10"/>
  <c r="AA42" i="10"/>
  <c r="X20" i="10"/>
  <c r="S20" i="10"/>
  <c r="S22" i="10" s="1"/>
  <c r="AK21" i="10"/>
  <c r="Q41" i="10"/>
  <c r="AK31" i="10"/>
  <c r="P41" i="10"/>
  <c r="X53" i="10"/>
  <c r="T21" i="10"/>
  <c r="J31" i="10"/>
  <c r="AJ31" i="10"/>
  <c r="N20" i="10"/>
  <c r="Z42" i="10"/>
  <c r="L42" i="10"/>
  <c r="AJ52" i="10"/>
  <c r="AA30" i="10"/>
  <c r="D20" i="10"/>
  <c r="AJ20" i="10"/>
  <c r="AF21" i="10"/>
  <c r="AE31" i="10"/>
  <c r="N42" i="10"/>
  <c r="G21" i="10"/>
  <c r="AH31" i="10"/>
  <c r="AH32" i="10" s="1"/>
  <c r="U20" i="10"/>
  <c r="Q21" i="10"/>
  <c r="P31" i="10"/>
  <c r="P32" i="10" s="1"/>
  <c r="U41" i="10"/>
  <c r="O20" i="10"/>
  <c r="F31" i="10"/>
  <c r="AK42" i="10"/>
  <c r="Z20" i="10"/>
  <c r="V21" i="10"/>
  <c r="Q31" i="10"/>
  <c r="V41" i="10"/>
  <c r="K41" i="10"/>
  <c r="G42" i="10"/>
  <c r="AM42" i="10"/>
  <c r="AB41" i="10"/>
  <c r="X42" i="10"/>
  <c r="AB52" i="10"/>
  <c r="AB54" i="10" s="1"/>
  <c r="W30" i="10"/>
  <c r="H20" i="10"/>
  <c r="D21" i="10"/>
  <c r="AJ21" i="10"/>
  <c r="AI31" i="10"/>
  <c r="V42" i="10"/>
  <c r="O21" i="10"/>
  <c r="I41" i="10"/>
  <c r="Y20" i="10"/>
  <c r="U21" i="10"/>
  <c r="T31" i="10"/>
  <c r="AC41" i="10"/>
  <c r="W20" i="10"/>
  <c r="N31" i="10"/>
  <c r="E20" i="10"/>
  <c r="AD20" i="10"/>
  <c r="Z21" i="10"/>
  <c r="U31" i="10"/>
  <c r="AD41" i="10"/>
  <c r="O41" i="10"/>
  <c r="K42" i="10"/>
  <c r="D40" i="10"/>
  <c r="E40" i="10" s="1"/>
  <c r="F40" i="10" s="1"/>
  <c r="G40" i="10" s="1"/>
  <c r="H40" i="10" s="1"/>
  <c r="I40" i="10" s="1"/>
  <c r="J40" i="10" s="1"/>
  <c r="K40" i="10" s="1"/>
  <c r="L40" i="10" s="1"/>
  <c r="M40" i="10" s="1"/>
  <c r="N40" i="10" s="1"/>
  <c r="O40" i="10" s="1"/>
  <c r="P40" i="10" s="1"/>
  <c r="Q40" i="10" s="1"/>
  <c r="R40" i="10" s="1"/>
  <c r="S40" i="10" s="1"/>
  <c r="T40" i="10" s="1"/>
  <c r="U40" i="10" s="1"/>
  <c r="V40" i="10" s="1"/>
  <c r="W40" i="10" s="1"/>
  <c r="X40" i="10" s="1"/>
  <c r="Y40" i="10" s="1"/>
  <c r="Z40" i="10" s="1"/>
  <c r="AA40" i="10" s="1"/>
  <c r="AB40" i="10" s="1"/>
  <c r="AC40" i="10" s="1"/>
  <c r="AD40" i="10" s="1"/>
  <c r="AE40" i="10" s="1"/>
  <c r="AF40" i="10" s="1"/>
  <c r="AG40" i="10" s="1"/>
  <c r="AH40" i="10" s="1"/>
  <c r="AI40" i="10" s="1"/>
  <c r="AJ40" i="10" s="1"/>
  <c r="AK40" i="10" s="1"/>
  <c r="AL40" i="10" s="1"/>
  <c r="AM40" i="10" s="1"/>
  <c r="AF41" i="10"/>
  <c r="AB42" i="10"/>
  <c r="Q11" i="10"/>
  <c r="AF53" i="10"/>
  <c r="AF54" i="10" s="1"/>
  <c r="D52" i="10"/>
  <c r="K30" i="10"/>
  <c r="T20" i="10"/>
  <c r="T22" i="10" s="1"/>
  <c r="P21" i="10"/>
  <c r="O31" i="10"/>
  <c r="R41" i="10"/>
  <c r="K20" i="10"/>
  <c r="AM21" i="10"/>
  <c r="U42" i="10"/>
  <c r="AK20" i="10"/>
  <c r="AK22" i="10" s="1"/>
  <c r="AG21" i="10"/>
  <c r="AF31" i="10"/>
  <c r="Q42" i="10"/>
  <c r="K21" i="10"/>
  <c r="AL31" i="10"/>
  <c r="AL32" i="10" s="1"/>
  <c r="J20" i="10"/>
  <c r="F21" i="10"/>
  <c r="AL21" i="10"/>
  <c r="AG31" i="10"/>
  <c r="AG32" i="10" s="1"/>
  <c r="R42" i="10"/>
  <c r="AA41" i="10"/>
  <c r="W42" i="10"/>
  <c r="L41" i="10"/>
  <c r="H42" i="10"/>
  <c r="AJ32" i="10"/>
  <c r="D133" i="10"/>
  <c r="CI144" i="10"/>
  <c r="CE144" i="10"/>
  <c r="CA144" i="10"/>
  <c r="BW144" i="10"/>
  <c r="BS144" i="10"/>
  <c r="BO144" i="10"/>
  <c r="BK144" i="10"/>
  <c r="BG144" i="10"/>
  <c r="BC144" i="10"/>
  <c r="AY144" i="10"/>
  <c r="AU144" i="10"/>
  <c r="AQ144" i="10"/>
  <c r="AM144" i="10"/>
  <c r="AI144" i="10"/>
  <c r="AE144" i="10"/>
  <c r="AA144" i="10"/>
  <c r="W144" i="10"/>
  <c r="S144" i="10"/>
  <c r="O144" i="10"/>
  <c r="K144" i="10"/>
  <c r="G144" i="10"/>
  <c r="CH144" i="10"/>
  <c r="CD144" i="10"/>
  <c r="BZ144" i="10"/>
  <c r="BV144" i="10"/>
  <c r="BR144" i="10"/>
  <c r="BN144" i="10"/>
  <c r="BJ144" i="10"/>
  <c r="BF144" i="10"/>
  <c r="BB144" i="10"/>
  <c r="AX144" i="10"/>
  <c r="AT144" i="10"/>
  <c r="AP144" i="10"/>
  <c r="AL144" i="10"/>
  <c r="AH144" i="10"/>
  <c r="AD144" i="10"/>
  <c r="Z144" i="10"/>
  <c r="V144" i="10"/>
  <c r="R144" i="10"/>
  <c r="N144" i="10"/>
  <c r="J144" i="10"/>
  <c r="F144" i="10"/>
  <c r="CG144" i="10"/>
  <c r="CC144" i="10"/>
  <c r="BY144" i="10"/>
  <c r="BU144" i="10"/>
  <c r="BQ144" i="10"/>
  <c r="BM144" i="10"/>
  <c r="BI144" i="10"/>
  <c r="BE144" i="10"/>
  <c r="BA144" i="10"/>
  <c r="AW144" i="10"/>
  <c r="AS144" i="10"/>
  <c r="AO144" i="10"/>
  <c r="AK144" i="10"/>
  <c r="AG144" i="10"/>
  <c r="AC144" i="10"/>
  <c r="Y144" i="10"/>
  <c r="U144" i="10"/>
  <c r="Q144" i="10"/>
  <c r="M144" i="10"/>
  <c r="I144" i="10"/>
  <c r="E144" i="10"/>
  <c r="BT144" i="10"/>
  <c r="BD144" i="10"/>
  <c r="AN144" i="10"/>
  <c r="X144" i="10"/>
  <c r="H144" i="10"/>
  <c r="CF144" i="10"/>
  <c r="BP144" i="10"/>
  <c r="AZ144" i="10"/>
  <c r="AJ144" i="10"/>
  <c r="T144" i="10"/>
  <c r="D144" i="10"/>
  <c r="CB144" i="10"/>
  <c r="BL144" i="10"/>
  <c r="AV144" i="10"/>
  <c r="AF144" i="10"/>
  <c r="P144" i="10"/>
  <c r="D143" i="10"/>
  <c r="AR144" i="10"/>
  <c r="AB144" i="10"/>
  <c r="BX144" i="10"/>
  <c r="L144" i="10"/>
  <c r="BH144" i="10"/>
  <c r="G53" i="10"/>
  <c r="W53" i="10"/>
  <c r="AM53" i="10"/>
  <c r="AK52" i="10"/>
  <c r="E52" i="10"/>
  <c r="AB30" i="10"/>
  <c r="L30" i="10"/>
  <c r="AC53" i="10"/>
  <c r="I52" i="10"/>
  <c r="J30" i="10"/>
  <c r="DS154" i="10"/>
  <c r="DO154" i="10"/>
  <c r="DK154" i="10"/>
  <c r="DG154" i="10"/>
  <c r="DC154" i="10"/>
  <c r="CY154" i="10"/>
  <c r="CU154" i="10"/>
  <c r="CQ154" i="10"/>
  <c r="CM154" i="10"/>
  <c r="CI154" i="10"/>
  <c r="CE154" i="10"/>
  <c r="CA154" i="10"/>
  <c r="BW154" i="10"/>
  <c r="BS154" i="10"/>
  <c r="BO154" i="10"/>
  <c r="BK154" i="10"/>
  <c r="BG154" i="10"/>
  <c r="BC154" i="10"/>
  <c r="AY154" i="10"/>
  <c r="AU154" i="10"/>
  <c r="AQ154" i="10"/>
  <c r="AM154" i="10"/>
  <c r="DR154" i="10"/>
  <c r="DN154" i="10"/>
  <c r="DJ154" i="10"/>
  <c r="DF154" i="10"/>
  <c r="DB154" i="10"/>
  <c r="CX154" i="10"/>
  <c r="CT154" i="10"/>
  <c r="CP154" i="10"/>
  <c r="CL154" i="10"/>
  <c r="CH154" i="10"/>
  <c r="CD154" i="10"/>
  <c r="BZ154" i="10"/>
  <c r="BV154" i="10"/>
  <c r="BR154" i="10"/>
  <c r="BN154" i="10"/>
  <c r="BJ154" i="10"/>
  <c r="BF154" i="10"/>
  <c r="BB154" i="10"/>
  <c r="AX154" i="10"/>
  <c r="AT154" i="10"/>
  <c r="AP154" i="10"/>
  <c r="AL154" i="10"/>
  <c r="AH154" i="10"/>
  <c r="DM154" i="10"/>
  <c r="DE154" i="10"/>
  <c r="CW154" i="10"/>
  <c r="CO154" i="10"/>
  <c r="CG154" i="10"/>
  <c r="BY154" i="10"/>
  <c r="BQ154" i="10"/>
  <c r="BI154" i="10"/>
  <c r="BA154" i="10"/>
  <c r="AS154" i="10"/>
  <c r="AK154" i="10"/>
  <c r="AF154" i="10"/>
  <c r="AB154" i="10"/>
  <c r="X154" i="10"/>
  <c r="T154" i="10"/>
  <c r="P154" i="10"/>
  <c r="L154" i="10"/>
  <c r="H154" i="10"/>
  <c r="D154" i="10"/>
  <c r="D152" i="10" s="1"/>
  <c r="D153" i="10"/>
  <c r="DL154" i="10"/>
  <c r="DD154" i="10"/>
  <c r="CV154" i="10"/>
  <c r="CN154" i="10"/>
  <c r="CF154" i="10"/>
  <c r="BX154" i="10"/>
  <c r="BP154" i="10"/>
  <c r="BH154" i="10"/>
  <c r="AZ154" i="10"/>
  <c r="AR154" i="10"/>
  <c r="AJ154" i="10"/>
  <c r="AE154" i="10"/>
  <c r="AA154" i="10"/>
  <c r="W154" i="10"/>
  <c r="S154" i="10"/>
  <c r="O154" i="10"/>
  <c r="K154" i="10"/>
  <c r="G154" i="10"/>
  <c r="DH154" i="10"/>
  <c r="CR154" i="10"/>
  <c r="CB154" i="10"/>
  <c r="BL154" i="10"/>
  <c r="AV154" i="10"/>
  <c r="AG154" i="10"/>
  <c r="Y154" i="10"/>
  <c r="Q154" i="10"/>
  <c r="I154" i="10"/>
  <c r="DQ154" i="10"/>
  <c r="DA154" i="10"/>
  <c r="CK154" i="10"/>
  <c r="BU154" i="10"/>
  <c r="BE154" i="10"/>
  <c r="AO154" i="10"/>
  <c r="AD154" i="10"/>
  <c r="V154" i="10"/>
  <c r="N154" i="10"/>
  <c r="F154" i="10"/>
  <c r="DP154" i="10"/>
  <c r="CZ154" i="10"/>
  <c r="CJ154" i="10"/>
  <c r="BT154" i="10"/>
  <c r="BD154" i="10"/>
  <c r="AN154" i="10"/>
  <c r="AC154" i="10"/>
  <c r="U154" i="10"/>
  <c r="M154" i="10"/>
  <c r="E154" i="10"/>
  <c r="DI154" i="10"/>
  <c r="AW154" i="10"/>
  <c r="J154" i="10"/>
  <c r="CS154" i="10"/>
  <c r="AI154" i="10"/>
  <c r="CC154" i="10"/>
  <c r="Z154" i="10"/>
  <c r="R154" i="10"/>
  <c r="BM154" i="10"/>
  <c r="P53" i="10"/>
  <c r="P54" i="10" s="1"/>
  <c r="T52" i="10"/>
  <c r="AI30" i="10"/>
  <c r="S30" i="10"/>
  <c r="G7" i="10"/>
  <c r="L20" i="10"/>
  <c r="AB20" i="10"/>
  <c r="H21" i="10"/>
  <c r="X21" i="10"/>
  <c r="G31" i="10"/>
  <c r="W31" i="10"/>
  <c r="AM31" i="10"/>
  <c r="AH41" i="10"/>
  <c r="AD42" i="10"/>
  <c r="AA20" i="10"/>
  <c r="W21" i="10"/>
  <c r="R31" i="10"/>
  <c r="Y41" i="10"/>
  <c r="I20" i="10"/>
  <c r="AC20" i="10"/>
  <c r="I21" i="10"/>
  <c r="Y21" i="10"/>
  <c r="H31" i="10"/>
  <c r="X31" i="10"/>
  <c r="E41" i="10"/>
  <c r="AK41" i="10"/>
  <c r="AG42" i="10"/>
  <c r="AE20" i="10"/>
  <c r="AA21" i="10"/>
  <c r="V31" i="10"/>
  <c r="AG41" i="10"/>
  <c r="Q20" i="10"/>
  <c r="R20" i="10"/>
  <c r="AH20" i="10"/>
  <c r="N21" i="10"/>
  <c r="AD21" i="10"/>
  <c r="I31" i="10"/>
  <c r="Y31" i="10"/>
  <c r="F41" i="10"/>
  <c r="AL41" i="10"/>
  <c r="AH42" i="10"/>
  <c r="S41" i="10"/>
  <c r="AI41" i="10"/>
  <c r="O42" i="10"/>
  <c r="AE42" i="10"/>
  <c r="D41" i="10"/>
  <c r="T41" i="10"/>
  <c r="AJ41" i="10"/>
  <c r="P42" i="10"/>
  <c r="AF42" i="10"/>
  <c r="Z124" i="10"/>
  <c r="V124" i="10"/>
  <c r="R124" i="10"/>
  <c r="N124" i="10"/>
  <c r="J124" i="10"/>
  <c r="F124" i="10"/>
  <c r="Y124" i="10"/>
  <c r="U124" i="10"/>
  <c r="Q124" i="10"/>
  <c r="M124" i="10"/>
  <c r="I124" i="10"/>
  <c r="E124" i="10"/>
  <c r="X124" i="10"/>
  <c r="T124" i="10"/>
  <c r="P124" i="10"/>
  <c r="L124" i="10"/>
  <c r="H124" i="10"/>
  <c r="D124" i="10"/>
  <c r="D122" i="10" s="1"/>
  <c r="D123" i="10"/>
  <c r="S124" i="10"/>
  <c r="O124" i="10"/>
  <c r="AA124" i="10"/>
  <c r="K124" i="10"/>
  <c r="W124" i="10"/>
  <c r="G124" i="10"/>
  <c r="C62" i="10"/>
  <c r="C58" i="10"/>
  <c r="H8" i="10"/>
  <c r="H9" i="10" s="1"/>
  <c r="C25" i="10"/>
  <c r="G8" i="10"/>
  <c r="L114" i="10"/>
  <c r="H114" i="10"/>
  <c r="D114" i="10"/>
  <c r="D112" i="10" s="1"/>
  <c r="D113" i="10"/>
  <c r="O114" i="10"/>
  <c r="K114" i="10"/>
  <c r="G114" i="10"/>
  <c r="N114" i="10"/>
  <c r="J114" i="10"/>
  <c r="F114" i="10"/>
  <c r="M114" i="10"/>
  <c r="I114" i="10"/>
  <c r="E114" i="10"/>
  <c r="H53" i="10"/>
  <c r="H54" i="10" s="1"/>
  <c r="L52" i="10"/>
  <c r="AE30" i="10"/>
  <c r="O30" i="10"/>
  <c r="D19" i="10"/>
  <c r="P20" i="10"/>
  <c r="AF20" i="10"/>
  <c r="L21" i="10"/>
  <c r="AB21" i="10"/>
  <c r="K31" i="10"/>
  <c r="AA31" i="10"/>
  <c r="J41" i="10"/>
  <c r="F42" i="10"/>
  <c r="AL42" i="10"/>
  <c r="AI20" i="10"/>
  <c r="AE21" i="10"/>
  <c r="Z31" i="10"/>
  <c r="E42" i="10"/>
  <c r="M20" i="10"/>
  <c r="AG20" i="10"/>
  <c r="M21" i="10"/>
  <c r="AC21" i="10"/>
  <c r="L31" i="10"/>
  <c r="AB31" i="10"/>
  <c r="M41" i="10"/>
  <c r="I42" i="10"/>
  <c r="G20" i="10"/>
  <c r="AM20" i="10"/>
  <c r="AI21" i="10"/>
  <c r="AD31" i="10"/>
  <c r="AD32" i="10" s="1"/>
  <c r="M42" i="10"/>
  <c r="F20" i="10"/>
  <c r="V20" i="10"/>
  <c r="AL20" i="10"/>
  <c r="R21" i="10"/>
  <c r="AH21" i="10"/>
  <c r="M31" i="10"/>
  <c r="AC31" i="10"/>
  <c r="N41" i="10"/>
  <c r="J42" i="10"/>
  <c r="G41" i="10"/>
  <c r="W41" i="10"/>
  <c r="AM41" i="10"/>
  <c r="S42" i="10"/>
  <c r="AI42" i="10"/>
  <c r="H41" i="10"/>
  <c r="X41" i="10"/>
  <c r="D42" i="10"/>
  <c r="T42" i="10"/>
  <c r="AJ42" i="10"/>
  <c r="C5" i="9"/>
  <c r="C62" i="9" s="1"/>
  <c r="D63" i="9" s="1"/>
  <c r="C6" i="9"/>
  <c r="F151" i="9"/>
  <c r="G151" i="9" s="1"/>
  <c r="H151" i="9" s="1"/>
  <c r="I151" i="9" s="1"/>
  <c r="J151" i="9" s="1"/>
  <c r="K151" i="9" s="1"/>
  <c r="L151" i="9" s="1"/>
  <c r="M151" i="9" s="1"/>
  <c r="N151" i="9" s="1"/>
  <c r="O151" i="9" s="1"/>
  <c r="P151" i="9" s="1"/>
  <c r="Q151" i="9" s="1"/>
  <c r="R151" i="9" s="1"/>
  <c r="S151" i="9" s="1"/>
  <c r="T151" i="9" s="1"/>
  <c r="U151" i="9" s="1"/>
  <c r="V151" i="9" s="1"/>
  <c r="W151" i="9" s="1"/>
  <c r="X151" i="9" s="1"/>
  <c r="Y151" i="9" s="1"/>
  <c r="Z151" i="9" s="1"/>
  <c r="AA151" i="9" s="1"/>
  <c r="AB151" i="9" s="1"/>
  <c r="AC151" i="9" s="1"/>
  <c r="AD151" i="9" s="1"/>
  <c r="AE151" i="9" s="1"/>
  <c r="AF151" i="9" s="1"/>
  <c r="AG151" i="9" s="1"/>
  <c r="AH151" i="9" s="1"/>
  <c r="AI151" i="9" s="1"/>
  <c r="AJ151" i="9" s="1"/>
  <c r="AK151" i="9" s="1"/>
  <c r="AL151" i="9" s="1"/>
  <c r="AM151" i="9" s="1"/>
  <c r="AN151" i="9" s="1"/>
  <c r="AO151" i="9" s="1"/>
  <c r="AP151" i="9" s="1"/>
  <c r="AQ151" i="9" s="1"/>
  <c r="AR151" i="9" s="1"/>
  <c r="AS151" i="9" s="1"/>
  <c r="AT151" i="9" s="1"/>
  <c r="AU151" i="9" s="1"/>
  <c r="AV151" i="9" s="1"/>
  <c r="AW151" i="9" s="1"/>
  <c r="AX151" i="9" s="1"/>
  <c r="AY151" i="9" s="1"/>
  <c r="AZ151" i="9" s="1"/>
  <c r="BA151" i="9" s="1"/>
  <c r="BB151" i="9" s="1"/>
  <c r="BC151" i="9" s="1"/>
  <c r="BD151" i="9" s="1"/>
  <c r="BE151" i="9" s="1"/>
  <c r="BF151" i="9" s="1"/>
  <c r="BG151" i="9" s="1"/>
  <c r="BH151" i="9" s="1"/>
  <c r="BI151" i="9" s="1"/>
  <c r="BJ151" i="9" s="1"/>
  <c r="BK151" i="9" s="1"/>
  <c r="BL151" i="9" s="1"/>
  <c r="BM151" i="9" s="1"/>
  <c r="BN151" i="9" s="1"/>
  <c r="BO151" i="9" s="1"/>
  <c r="BP151" i="9" s="1"/>
  <c r="BQ151" i="9" s="1"/>
  <c r="BR151" i="9" s="1"/>
  <c r="BS151" i="9" s="1"/>
  <c r="BT151" i="9" s="1"/>
  <c r="BU151" i="9" s="1"/>
  <c r="BV151" i="9" s="1"/>
  <c r="BW151" i="9" s="1"/>
  <c r="BX151" i="9" s="1"/>
  <c r="BY151" i="9" s="1"/>
  <c r="BZ151" i="9" s="1"/>
  <c r="CA151" i="9" s="1"/>
  <c r="CB151" i="9" s="1"/>
  <c r="CC151" i="9" s="1"/>
  <c r="CD151" i="9" s="1"/>
  <c r="CE151" i="9" s="1"/>
  <c r="CF151" i="9" s="1"/>
  <c r="CG151" i="9" s="1"/>
  <c r="CH151" i="9" s="1"/>
  <c r="CI151" i="9" s="1"/>
  <c r="CJ151" i="9" s="1"/>
  <c r="CK151" i="9" s="1"/>
  <c r="CL151" i="9" s="1"/>
  <c r="CM151" i="9" s="1"/>
  <c r="CN151" i="9" s="1"/>
  <c r="CO151" i="9" s="1"/>
  <c r="CP151" i="9" s="1"/>
  <c r="CQ151" i="9" s="1"/>
  <c r="CR151" i="9" s="1"/>
  <c r="CS151" i="9" s="1"/>
  <c r="CT151" i="9" s="1"/>
  <c r="CU151" i="9" s="1"/>
  <c r="CV151" i="9" s="1"/>
  <c r="CW151" i="9" s="1"/>
  <c r="CX151" i="9" s="1"/>
  <c r="CY151" i="9" s="1"/>
  <c r="CZ151" i="9" s="1"/>
  <c r="DA151" i="9" s="1"/>
  <c r="DB151" i="9" s="1"/>
  <c r="DC151" i="9" s="1"/>
  <c r="DD151" i="9" s="1"/>
  <c r="DE151" i="9" s="1"/>
  <c r="DF151" i="9" s="1"/>
  <c r="DG151" i="9" s="1"/>
  <c r="DH151" i="9" s="1"/>
  <c r="DI151" i="9" s="1"/>
  <c r="DJ151" i="9" s="1"/>
  <c r="DK151" i="9" s="1"/>
  <c r="DL151" i="9" s="1"/>
  <c r="DM151" i="9" s="1"/>
  <c r="DN151" i="9" s="1"/>
  <c r="DO151" i="9" s="1"/>
  <c r="DP151" i="9" s="1"/>
  <c r="DQ151" i="9" s="1"/>
  <c r="DR151" i="9" s="1"/>
  <c r="DS151" i="9" s="1"/>
  <c r="E151" i="9"/>
  <c r="E141" i="9"/>
  <c r="F141" i="9" s="1"/>
  <c r="G141" i="9" s="1"/>
  <c r="H141" i="9" s="1"/>
  <c r="I141" i="9" s="1"/>
  <c r="J141" i="9" s="1"/>
  <c r="K141" i="9" s="1"/>
  <c r="L141" i="9" s="1"/>
  <c r="M141" i="9" s="1"/>
  <c r="N141" i="9" s="1"/>
  <c r="O141" i="9" s="1"/>
  <c r="P141" i="9" s="1"/>
  <c r="Q141" i="9" s="1"/>
  <c r="R141" i="9" s="1"/>
  <c r="S141" i="9" s="1"/>
  <c r="T141" i="9" s="1"/>
  <c r="U141" i="9" s="1"/>
  <c r="V141" i="9" s="1"/>
  <c r="W141" i="9" s="1"/>
  <c r="X141" i="9" s="1"/>
  <c r="Y141" i="9" s="1"/>
  <c r="Z141" i="9" s="1"/>
  <c r="AA141" i="9" s="1"/>
  <c r="AB141" i="9" s="1"/>
  <c r="AC141" i="9" s="1"/>
  <c r="AD141" i="9" s="1"/>
  <c r="AE141" i="9" s="1"/>
  <c r="AF141" i="9" s="1"/>
  <c r="AG141" i="9" s="1"/>
  <c r="AH141" i="9" s="1"/>
  <c r="AI141" i="9" s="1"/>
  <c r="AJ141" i="9" s="1"/>
  <c r="AK141" i="9" s="1"/>
  <c r="AL141" i="9" s="1"/>
  <c r="AM141" i="9" s="1"/>
  <c r="AN141" i="9" s="1"/>
  <c r="AO141" i="9" s="1"/>
  <c r="AP141" i="9" s="1"/>
  <c r="AQ141" i="9" s="1"/>
  <c r="AR141" i="9" s="1"/>
  <c r="AS141" i="9" s="1"/>
  <c r="AT141" i="9" s="1"/>
  <c r="AU141" i="9" s="1"/>
  <c r="AV141" i="9" s="1"/>
  <c r="AW141" i="9" s="1"/>
  <c r="AX141" i="9" s="1"/>
  <c r="AY141" i="9" s="1"/>
  <c r="AZ141" i="9" s="1"/>
  <c r="BA141" i="9" s="1"/>
  <c r="BB141" i="9" s="1"/>
  <c r="BC141" i="9" s="1"/>
  <c r="BD141" i="9" s="1"/>
  <c r="BE141" i="9" s="1"/>
  <c r="BF141" i="9" s="1"/>
  <c r="BG141" i="9" s="1"/>
  <c r="BH141" i="9" s="1"/>
  <c r="BI141" i="9" s="1"/>
  <c r="BJ141" i="9" s="1"/>
  <c r="BK141" i="9" s="1"/>
  <c r="BL141" i="9" s="1"/>
  <c r="BM141" i="9" s="1"/>
  <c r="BN141" i="9" s="1"/>
  <c r="BO141" i="9" s="1"/>
  <c r="BP141" i="9" s="1"/>
  <c r="BQ141" i="9" s="1"/>
  <c r="BR141" i="9" s="1"/>
  <c r="BS141" i="9" s="1"/>
  <c r="BT141" i="9" s="1"/>
  <c r="BU141" i="9" s="1"/>
  <c r="BV141" i="9" s="1"/>
  <c r="BW141" i="9" s="1"/>
  <c r="BX141" i="9" s="1"/>
  <c r="BY141" i="9" s="1"/>
  <c r="BZ141" i="9" s="1"/>
  <c r="CA141" i="9" s="1"/>
  <c r="CB141" i="9" s="1"/>
  <c r="CC141" i="9" s="1"/>
  <c r="CD141" i="9" s="1"/>
  <c r="CE141" i="9" s="1"/>
  <c r="CF141" i="9" s="1"/>
  <c r="CG141" i="9" s="1"/>
  <c r="CH141" i="9" s="1"/>
  <c r="CI141" i="9" s="1"/>
  <c r="E131" i="9"/>
  <c r="F131" i="9" s="1"/>
  <c r="G131" i="9" s="1"/>
  <c r="H131" i="9" s="1"/>
  <c r="I131" i="9" s="1"/>
  <c r="J131" i="9" s="1"/>
  <c r="K131" i="9" s="1"/>
  <c r="L131" i="9" s="1"/>
  <c r="M131" i="9" s="1"/>
  <c r="N131" i="9" s="1"/>
  <c r="O131" i="9" s="1"/>
  <c r="P131" i="9" s="1"/>
  <c r="Q131" i="9" s="1"/>
  <c r="R131" i="9" s="1"/>
  <c r="S131" i="9" s="1"/>
  <c r="T131" i="9" s="1"/>
  <c r="U131" i="9" s="1"/>
  <c r="V131" i="9" s="1"/>
  <c r="W131" i="9" s="1"/>
  <c r="X131" i="9" s="1"/>
  <c r="Y131" i="9" s="1"/>
  <c r="Z131" i="9" s="1"/>
  <c r="AA131" i="9" s="1"/>
  <c r="AB131" i="9" s="1"/>
  <c r="AC131" i="9" s="1"/>
  <c r="AD131" i="9" s="1"/>
  <c r="AE131" i="9" s="1"/>
  <c r="AF131" i="9" s="1"/>
  <c r="AG131" i="9" s="1"/>
  <c r="AH131" i="9" s="1"/>
  <c r="AI131" i="9" s="1"/>
  <c r="AJ131" i="9" s="1"/>
  <c r="AK131" i="9" s="1"/>
  <c r="AL131" i="9" s="1"/>
  <c r="AM131" i="9" s="1"/>
  <c r="F121" i="9"/>
  <c r="G121" i="9" s="1"/>
  <c r="H121" i="9" s="1"/>
  <c r="I121" i="9" s="1"/>
  <c r="J121" i="9" s="1"/>
  <c r="K121" i="9" s="1"/>
  <c r="L121" i="9" s="1"/>
  <c r="M121" i="9" s="1"/>
  <c r="N121" i="9" s="1"/>
  <c r="O121" i="9" s="1"/>
  <c r="P121" i="9" s="1"/>
  <c r="Q121" i="9" s="1"/>
  <c r="R121" i="9" s="1"/>
  <c r="S121" i="9" s="1"/>
  <c r="T121" i="9" s="1"/>
  <c r="U121" i="9" s="1"/>
  <c r="V121" i="9" s="1"/>
  <c r="W121" i="9" s="1"/>
  <c r="X121" i="9" s="1"/>
  <c r="Y121" i="9" s="1"/>
  <c r="Z121" i="9" s="1"/>
  <c r="AA121" i="9" s="1"/>
  <c r="E121" i="9"/>
  <c r="E111" i="9"/>
  <c r="F111" i="9" s="1"/>
  <c r="G111" i="9" s="1"/>
  <c r="H111" i="9" s="1"/>
  <c r="I111" i="9" s="1"/>
  <c r="J111" i="9" s="1"/>
  <c r="K111" i="9" s="1"/>
  <c r="L111" i="9" s="1"/>
  <c r="M111" i="9" s="1"/>
  <c r="N111" i="9" s="1"/>
  <c r="O111" i="9" s="1"/>
  <c r="E93" i="9"/>
  <c r="F93" i="9" s="1"/>
  <c r="G93" i="9" s="1"/>
  <c r="H93" i="9" s="1"/>
  <c r="I93" i="9" s="1"/>
  <c r="J93" i="9" s="1"/>
  <c r="K93" i="9" s="1"/>
  <c r="L93" i="9" s="1"/>
  <c r="M93" i="9" s="1"/>
  <c r="N93" i="9" s="1"/>
  <c r="O93" i="9" s="1"/>
  <c r="P93" i="9" s="1"/>
  <c r="Q93" i="9" s="1"/>
  <c r="R93" i="9" s="1"/>
  <c r="S93" i="9" s="1"/>
  <c r="T93" i="9" s="1"/>
  <c r="U93" i="9" s="1"/>
  <c r="V93" i="9" s="1"/>
  <c r="W93" i="9" s="1"/>
  <c r="X93" i="9" s="1"/>
  <c r="Y93" i="9" s="1"/>
  <c r="Z93" i="9" s="1"/>
  <c r="AA93" i="9" s="1"/>
  <c r="AB93" i="9" s="1"/>
  <c r="AC93" i="9" s="1"/>
  <c r="AD93" i="9" s="1"/>
  <c r="AE93" i="9" s="1"/>
  <c r="AF93" i="9" s="1"/>
  <c r="AG93" i="9" s="1"/>
  <c r="AH93" i="9" s="1"/>
  <c r="AI93" i="9" s="1"/>
  <c r="AJ93" i="9" s="1"/>
  <c r="AK93" i="9" s="1"/>
  <c r="AL93" i="9" s="1"/>
  <c r="AM93" i="9" s="1"/>
  <c r="E87" i="9"/>
  <c r="F87" i="9" s="1"/>
  <c r="G87" i="9" s="1"/>
  <c r="H87" i="9" s="1"/>
  <c r="I87" i="9" s="1"/>
  <c r="J87" i="9" s="1"/>
  <c r="K87" i="9" s="1"/>
  <c r="L87" i="9" s="1"/>
  <c r="M87" i="9" s="1"/>
  <c r="N87" i="9" s="1"/>
  <c r="O87" i="9" s="1"/>
  <c r="P87" i="9" s="1"/>
  <c r="Q87" i="9" s="1"/>
  <c r="R87" i="9" s="1"/>
  <c r="S87" i="9" s="1"/>
  <c r="T87" i="9" s="1"/>
  <c r="U87" i="9" s="1"/>
  <c r="V87" i="9" s="1"/>
  <c r="W87" i="9" s="1"/>
  <c r="X87" i="9" s="1"/>
  <c r="Y87" i="9" s="1"/>
  <c r="Z87" i="9" s="1"/>
  <c r="AA87" i="9" s="1"/>
  <c r="AB87" i="9" s="1"/>
  <c r="AC87" i="9" s="1"/>
  <c r="AD87" i="9" s="1"/>
  <c r="AE87" i="9" s="1"/>
  <c r="AF87" i="9" s="1"/>
  <c r="AG87" i="9" s="1"/>
  <c r="AH87" i="9" s="1"/>
  <c r="AI87" i="9" s="1"/>
  <c r="AJ87" i="9" s="1"/>
  <c r="AK87" i="9" s="1"/>
  <c r="AL87" i="9" s="1"/>
  <c r="AM87" i="9" s="1"/>
  <c r="D87" i="9"/>
  <c r="D99" i="9" s="1"/>
  <c r="E99" i="9" s="1"/>
  <c r="F99" i="9" s="1"/>
  <c r="G99" i="9" s="1"/>
  <c r="H99" i="9" s="1"/>
  <c r="I99" i="9" s="1"/>
  <c r="J99" i="9" s="1"/>
  <c r="K99" i="9" s="1"/>
  <c r="L99" i="9" s="1"/>
  <c r="M99" i="9" s="1"/>
  <c r="N99" i="9" s="1"/>
  <c r="O99" i="9" s="1"/>
  <c r="P99" i="9" s="1"/>
  <c r="Q99" i="9" s="1"/>
  <c r="R99" i="9" s="1"/>
  <c r="S99" i="9" s="1"/>
  <c r="T99" i="9" s="1"/>
  <c r="U99" i="9" s="1"/>
  <c r="V99" i="9" s="1"/>
  <c r="W99" i="9" s="1"/>
  <c r="X99" i="9" s="1"/>
  <c r="Y99" i="9" s="1"/>
  <c r="Z99" i="9" s="1"/>
  <c r="AA99" i="9" s="1"/>
  <c r="AB99" i="9" s="1"/>
  <c r="AC99" i="9" s="1"/>
  <c r="AD99" i="9" s="1"/>
  <c r="AE99" i="9" s="1"/>
  <c r="AF99" i="9" s="1"/>
  <c r="AG99" i="9" s="1"/>
  <c r="AH99" i="9" s="1"/>
  <c r="AI99" i="9" s="1"/>
  <c r="AJ99" i="9" s="1"/>
  <c r="AK99" i="9" s="1"/>
  <c r="AL99" i="9" s="1"/>
  <c r="AM99" i="9" s="1"/>
  <c r="E81" i="9"/>
  <c r="F81" i="9" s="1"/>
  <c r="G81" i="9" s="1"/>
  <c r="H81" i="9" s="1"/>
  <c r="I81" i="9" s="1"/>
  <c r="J81" i="9" s="1"/>
  <c r="K81" i="9" s="1"/>
  <c r="L81" i="9" s="1"/>
  <c r="M81" i="9" s="1"/>
  <c r="N81" i="9" s="1"/>
  <c r="O81" i="9" s="1"/>
  <c r="P81" i="9" s="1"/>
  <c r="Q81" i="9" s="1"/>
  <c r="R81" i="9" s="1"/>
  <c r="S81" i="9" s="1"/>
  <c r="T81" i="9" s="1"/>
  <c r="U81" i="9" s="1"/>
  <c r="V81" i="9" s="1"/>
  <c r="W81" i="9" s="1"/>
  <c r="X81" i="9" s="1"/>
  <c r="Y81" i="9" s="1"/>
  <c r="Z81" i="9" s="1"/>
  <c r="AA81" i="9" s="1"/>
  <c r="AB81" i="9" s="1"/>
  <c r="AC81" i="9" s="1"/>
  <c r="AD81" i="9" s="1"/>
  <c r="AE81" i="9" s="1"/>
  <c r="AF81" i="9" s="1"/>
  <c r="AG81" i="9" s="1"/>
  <c r="AH81" i="9" s="1"/>
  <c r="AI81" i="9" s="1"/>
  <c r="AJ81" i="9" s="1"/>
  <c r="AK81" i="9" s="1"/>
  <c r="AL81" i="9" s="1"/>
  <c r="AM81" i="9" s="1"/>
  <c r="I71" i="9"/>
  <c r="J71" i="9" s="1"/>
  <c r="K71" i="9" s="1"/>
  <c r="L71" i="9" s="1"/>
  <c r="M71" i="9" s="1"/>
  <c r="N71" i="9" s="1"/>
  <c r="O71" i="9" s="1"/>
  <c r="P71" i="9" s="1"/>
  <c r="Q71" i="9" s="1"/>
  <c r="R71" i="9" s="1"/>
  <c r="S71" i="9" s="1"/>
  <c r="T71" i="9" s="1"/>
  <c r="U71" i="9" s="1"/>
  <c r="V71" i="9" s="1"/>
  <c r="W71" i="9" s="1"/>
  <c r="X71" i="9" s="1"/>
  <c r="Y71" i="9" s="1"/>
  <c r="Z71" i="9" s="1"/>
  <c r="AA71" i="9" s="1"/>
  <c r="AB71" i="9" s="1"/>
  <c r="AC71" i="9" s="1"/>
  <c r="AD71" i="9" s="1"/>
  <c r="AE71" i="9" s="1"/>
  <c r="AF71" i="9" s="1"/>
  <c r="AG71" i="9" s="1"/>
  <c r="AH71" i="9" s="1"/>
  <c r="AI71" i="9" s="1"/>
  <c r="AJ71" i="9" s="1"/>
  <c r="AK71" i="9" s="1"/>
  <c r="AL71" i="9" s="1"/>
  <c r="AM71" i="9" s="1"/>
  <c r="E71" i="9"/>
  <c r="F71" i="9" s="1"/>
  <c r="G71" i="9" s="1"/>
  <c r="H71" i="9" s="1"/>
  <c r="E61" i="9"/>
  <c r="F61" i="9" s="1"/>
  <c r="G61" i="9" s="1"/>
  <c r="H61" i="9" s="1"/>
  <c r="I61" i="9" s="1"/>
  <c r="J61" i="9" s="1"/>
  <c r="K61" i="9" s="1"/>
  <c r="L61" i="9" s="1"/>
  <c r="M61" i="9" s="1"/>
  <c r="N61" i="9" s="1"/>
  <c r="O61" i="9" s="1"/>
  <c r="P61" i="9" s="1"/>
  <c r="Q61" i="9" s="1"/>
  <c r="R61" i="9" s="1"/>
  <c r="S61" i="9" s="1"/>
  <c r="T61" i="9" s="1"/>
  <c r="U61" i="9" s="1"/>
  <c r="V61" i="9" s="1"/>
  <c r="W61" i="9" s="1"/>
  <c r="X61" i="9" s="1"/>
  <c r="Y61" i="9" s="1"/>
  <c r="Z61" i="9" s="1"/>
  <c r="AA61" i="9" s="1"/>
  <c r="AB61" i="9" s="1"/>
  <c r="AC61" i="9" s="1"/>
  <c r="AD61" i="9" s="1"/>
  <c r="AE61" i="9" s="1"/>
  <c r="AF61" i="9" s="1"/>
  <c r="AG61" i="9" s="1"/>
  <c r="AH61" i="9" s="1"/>
  <c r="AI61" i="9" s="1"/>
  <c r="AJ61" i="9" s="1"/>
  <c r="AK61" i="9" s="1"/>
  <c r="AL61" i="9" s="1"/>
  <c r="AM61" i="9" s="1"/>
  <c r="AN61" i="9" s="1"/>
  <c r="AO61" i="9" s="1"/>
  <c r="AP61" i="9" s="1"/>
  <c r="AQ61" i="9" s="1"/>
  <c r="AR61" i="9" s="1"/>
  <c r="AS61" i="9" s="1"/>
  <c r="AT61" i="9" s="1"/>
  <c r="AU61" i="9" s="1"/>
  <c r="AV61" i="9" s="1"/>
  <c r="AW61" i="9" s="1"/>
  <c r="AX61" i="9" s="1"/>
  <c r="AY61" i="9" s="1"/>
  <c r="AZ61" i="9" s="1"/>
  <c r="BA61" i="9" s="1"/>
  <c r="BB61" i="9" s="1"/>
  <c r="BC61" i="9" s="1"/>
  <c r="BD61" i="9" s="1"/>
  <c r="BE61" i="9" s="1"/>
  <c r="BF61" i="9" s="1"/>
  <c r="BG61" i="9" s="1"/>
  <c r="BH61" i="9" s="1"/>
  <c r="BI61" i="9" s="1"/>
  <c r="BJ61" i="9" s="1"/>
  <c r="BK61" i="9" s="1"/>
  <c r="D55" i="9"/>
  <c r="E55" i="9" s="1"/>
  <c r="F55" i="9" s="1"/>
  <c r="G55" i="9" s="1"/>
  <c r="H55" i="9" s="1"/>
  <c r="I55" i="9" s="1"/>
  <c r="J55" i="9" s="1"/>
  <c r="K55" i="9" s="1"/>
  <c r="L55" i="9" s="1"/>
  <c r="M55" i="9" s="1"/>
  <c r="N55" i="9" s="1"/>
  <c r="O55" i="9" s="1"/>
  <c r="P55" i="9" s="1"/>
  <c r="Q55" i="9" s="1"/>
  <c r="R55" i="9" s="1"/>
  <c r="S55" i="9" s="1"/>
  <c r="T55" i="9" s="1"/>
  <c r="U55" i="9" s="1"/>
  <c r="V55" i="9" s="1"/>
  <c r="W55" i="9" s="1"/>
  <c r="X55" i="9" s="1"/>
  <c r="Y55" i="9" s="1"/>
  <c r="Z55" i="9" s="1"/>
  <c r="AA55" i="9" s="1"/>
  <c r="AB55" i="9" s="1"/>
  <c r="AC55" i="9" s="1"/>
  <c r="AD55" i="9" s="1"/>
  <c r="AE55" i="9" s="1"/>
  <c r="AF55" i="9" s="1"/>
  <c r="AG55" i="9" s="1"/>
  <c r="AH55" i="9" s="1"/>
  <c r="AI55" i="9" s="1"/>
  <c r="AJ55" i="9" s="1"/>
  <c r="AK55" i="9" s="1"/>
  <c r="AL55" i="9" s="1"/>
  <c r="AM55" i="9" s="1"/>
  <c r="E49" i="9"/>
  <c r="F49" i="9" s="1"/>
  <c r="G49" i="9" s="1"/>
  <c r="H49" i="9" s="1"/>
  <c r="I49" i="9" s="1"/>
  <c r="J49" i="9" s="1"/>
  <c r="K49" i="9" s="1"/>
  <c r="L49" i="9" s="1"/>
  <c r="M49" i="9" s="1"/>
  <c r="N49" i="9" s="1"/>
  <c r="O49" i="9" s="1"/>
  <c r="P49" i="9" s="1"/>
  <c r="Q49" i="9" s="1"/>
  <c r="R49" i="9" s="1"/>
  <c r="S49" i="9" s="1"/>
  <c r="T49" i="9" s="1"/>
  <c r="U49" i="9" s="1"/>
  <c r="V49" i="9" s="1"/>
  <c r="W49" i="9" s="1"/>
  <c r="X49" i="9" s="1"/>
  <c r="Y49" i="9" s="1"/>
  <c r="Z49" i="9" s="1"/>
  <c r="AA49" i="9" s="1"/>
  <c r="AB49" i="9" s="1"/>
  <c r="AC49" i="9" s="1"/>
  <c r="AD49" i="9" s="1"/>
  <c r="AE49" i="9" s="1"/>
  <c r="AF49" i="9" s="1"/>
  <c r="AG49" i="9" s="1"/>
  <c r="AH49" i="9" s="1"/>
  <c r="AI49" i="9" s="1"/>
  <c r="AJ49" i="9" s="1"/>
  <c r="AK49" i="9" s="1"/>
  <c r="AL49" i="9" s="1"/>
  <c r="AM49" i="9" s="1"/>
  <c r="D44" i="9"/>
  <c r="E44" i="9" s="1"/>
  <c r="F44" i="9" s="1"/>
  <c r="G44" i="9" s="1"/>
  <c r="H44" i="9" s="1"/>
  <c r="I44" i="9" s="1"/>
  <c r="J44" i="9" s="1"/>
  <c r="K44" i="9" s="1"/>
  <c r="L44" i="9" s="1"/>
  <c r="M44" i="9" s="1"/>
  <c r="N44" i="9" s="1"/>
  <c r="F38" i="9"/>
  <c r="G38" i="9" s="1"/>
  <c r="H38" i="9" s="1"/>
  <c r="I38" i="9" s="1"/>
  <c r="J38" i="9" s="1"/>
  <c r="K38" i="9" s="1"/>
  <c r="L38" i="9" s="1"/>
  <c r="M38" i="9" s="1"/>
  <c r="N38" i="9" s="1"/>
  <c r="O38" i="9" s="1"/>
  <c r="P38" i="9" s="1"/>
  <c r="Q38" i="9" s="1"/>
  <c r="R38" i="9" s="1"/>
  <c r="S38" i="9" s="1"/>
  <c r="T38" i="9" s="1"/>
  <c r="U38" i="9" s="1"/>
  <c r="V38" i="9" s="1"/>
  <c r="W38" i="9" s="1"/>
  <c r="X38" i="9" s="1"/>
  <c r="Y38" i="9" s="1"/>
  <c r="Z38" i="9" s="1"/>
  <c r="AA38" i="9" s="1"/>
  <c r="AB38" i="9" s="1"/>
  <c r="AC38" i="9" s="1"/>
  <c r="AD38" i="9" s="1"/>
  <c r="AE38" i="9" s="1"/>
  <c r="AF38" i="9" s="1"/>
  <c r="AG38" i="9" s="1"/>
  <c r="AH38" i="9" s="1"/>
  <c r="AI38" i="9" s="1"/>
  <c r="AJ38" i="9" s="1"/>
  <c r="AK38" i="9" s="1"/>
  <c r="AL38" i="9" s="1"/>
  <c r="AM38" i="9" s="1"/>
  <c r="E38" i="9"/>
  <c r="E27" i="9"/>
  <c r="F27" i="9" s="1"/>
  <c r="G27" i="9" s="1"/>
  <c r="H27" i="9" s="1"/>
  <c r="I27" i="9" s="1"/>
  <c r="J27" i="9" s="1"/>
  <c r="K27" i="9" s="1"/>
  <c r="L27" i="9" s="1"/>
  <c r="M27" i="9" s="1"/>
  <c r="N27" i="9" s="1"/>
  <c r="O27" i="9" s="1"/>
  <c r="P27" i="9" s="1"/>
  <c r="Q27" i="9" s="1"/>
  <c r="R27" i="9" s="1"/>
  <c r="S27" i="9" s="1"/>
  <c r="T27" i="9" s="1"/>
  <c r="U27" i="9" s="1"/>
  <c r="V27" i="9" s="1"/>
  <c r="W27" i="9" s="1"/>
  <c r="X27" i="9" s="1"/>
  <c r="Y27" i="9" s="1"/>
  <c r="Z27" i="9" s="1"/>
  <c r="AA27" i="9" s="1"/>
  <c r="AB27" i="9" s="1"/>
  <c r="AC27" i="9" s="1"/>
  <c r="AD27" i="9" s="1"/>
  <c r="AE27" i="9" s="1"/>
  <c r="AF27" i="9" s="1"/>
  <c r="AG27" i="9" s="1"/>
  <c r="AH27" i="9" s="1"/>
  <c r="AI27" i="9" s="1"/>
  <c r="AJ27" i="9" s="1"/>
  <c r="AK27" i="9" s="1"/>
  <c r="AL27" i="9" s="1"/>
  <c r="AM27" i="9" s="1"/>
  <c r="E17" i="9"/>
  <c r="F17" i="9" s="1"/>
  <c r="G17" i="9" s="1"/>
  <c r="H17" i="9" s="1"/>
  <c r="I17" i="9" s="1"/>
  <c r="J17" i="9" s="1"/>
  <c r="K17" i="9" s="1"/>
  <c r="L17" i="9" s="1"/>
  <c r="M17" i="9" s="1"/>
  <c r="N17" i="9" s="1"/>
  <c r="O17" i="9" s="1"/>
  <c r="P17" i="9" s="1"/>
  <c r="Q17" i="9" s="1"/>
  <c r="R17" i="9" s="1"/>
  <c r="S17" i="9" s="1"/>
  <c r="T17" i="9" s="1"/>
  <c r="U17" i="9" s="1"/>
  <c r="V17" i="9" s="1"/>
  <c r="W17" i="9" s="1"/>
  <c r="X17" i="9" s="1"/>
  <c r="Y17" i="9" s="1"/>
  <c r="Z17" i="9" s="1"/>
  <c r="AA17" i="9" s="1"/>
  <c r="AB17" i="9" s="1"/>
  <c r="AC17" i="9" s="1"/>
  <c r="AD17" i="9" s="1"/>
  <c r="AE17" i="9" s="1"/>
  <c r="AF17" i="9" s="1"/>
  <c r="AG17" i="9" s="1"/>
  <c r="AH17" i="9" s="1"/>
  <c r="AI17" i="9" s="1"/>
  <c r="AJ17" i="9" s="1"/>
  <c r="AK17" i="9" s="1"/>
  <c r="AL17" i="9" s="1"/>
  <c r="AM17" i="9" s="1"/>
  <c r="D13" i="9"/>
  <c r="D14" i="9" s="1"/>
  <c r="C13" i="9"/>
  <c r="C14" i="9" l="1"/>
  <c r="O54" i="10"/>
  <c r="AL54" i="10"/>
  <c r="F54" i="10"/>
  <c r="V32" i="10"/>
  <c r="AF32" i="10"/>
  <c r="AA54" i="10"/>
  <c r="Y54" i="10"/>
  <c r="Q54" i="10"/>
  <c r="J54" i="10"/>
  <c r="AJ54" i="10"/>
  <c r="D54" i="10"/>
  <c r="Q32" i="10"/>
  <c r="R54" i="10"/>
  <c r="AI54" i="10"/>
  <c r="U54" i="10"/>
  <c r="M32" i="10"/>
  <c r="Z32" i="10"/>
  <c r="N54" i="10"/>
  <c r="AH54" i="10"/>
  <c r="I32" i="10"/>
  <c r="AA32" i="10"/>
  <c r="I43" i="10"/>
  <c r="K32" i="10"/>
  <c r="O43" i="10"/>
  <c r="AD22" i="10"/>
  <c r="N22" i="10"/>
  <c r="U32" i="10"/>
  <c r="G32" i="10"/>
  <c r="K22" i="10"/>
  <c r="F32" i="10"/>
  <c r="E32" i="10"/>
  <c r="M54" i="10"/>
  <c r="AD54" i="10"/>
  <c r="V54" i="10"/>
  <c r="AE54" i="10"/>
  <c r="Z54" i="10"/>
  <c r="H32" i="10"/>
  <c r="W54" i="10"/>
  <c r="AC43" i="10"/>
  <c r="T32" i="10"/>
  <c r="K54" i="10"/>
  <c r="D32" i="10"/>
  <c r="AC54" i="10"/>
  <c r="Y32" i="10"/>
  <c r="AD43" i="10"/>
  <c r="AK32" i="10"/>
  <c r="AE43" i="10"/>
  <c r="R32" i="10"/>
  <c r="Z22" i="10"/>
  <c r="AF43" i="10"/>
  <c r="N32" i="10"/>
  <c r="X32" i="10"/>
  <c r="AL56" i="10"/>
  <c r="AL57" i="10" s="1"/>
  <c r="X54" i="10"/>
  <c r="K65" i="7"/>
  <c r="K53" i="7"/>
  <c r="K41" i="7"/>
  <c r="L29" i="7"/>
  <c r="Z43" i="10"/>
  <c r="W22" i="10"/>
  <c r="O22" i="10"/>
  <c r="R43" i="10"/>
  <c r="U22" i="10"/>
  <c r="AM54" i="10"/>
  <c r="W32" i="10"/>
  <c r="AM56" i="10"/>
  <c r="AM57" i="10" s="1"/>
  <c r="Y22" i="10"/>
  <c r="Q56" i="10"/>
  <c r="Q57" i="10" s="1"/>
  <c r="AA43" i="10"/>
  <c r="Q43" i="10"/>
  <c r="D22" i="10"/>
  <c r="J22" i="10"/>
  <c r="L43" i="10"/>
  <c r="X22" i="10"/>
  <c r="E22" i="10"/>
  <c r="K43" i="10"/>
  <c r="U43" i="10"/>
  <c r="AI56" i="10"/>
  <c r="AI57" i="10" s="1"/>
  <c r="AJ56" i="10"/>
  <c r="AJ57" i="10" s="1"/>
  <c r="P43" i="10"/>
  <c r="AB43" i="10"/>
  <c r="V43" i="10"/>
  <c r="AJ22" i="10"/>
  <c r="AF56" i="10"/>
  <c r="AF57" i="10" s="1"/>
  <c r="AF58" i="10" s="1"/>
  <c r="AG33" i="10"/>
  <c r="AG34" i="10" s="1"/>
  <c r="AG35" i="10" s="1"/>
  <c r="AE45" i="10"/>
  <c r="AE46" i="10" s="1"/>
  <c r="AC33" i="10"/>
  <c r="AC34" i="10" s="1"/>
  <c r="AK23" i="10"/>
  <c r="AK24" i="10" s="1"/>
  <c r="AK25" i="10" s="1"/>
  <c r="K56" i="10"/>
  <c r="K57" i="10" s="1"/>
  <c r="AE56" i="10"/>
  <c r="AE57" i="10" s="1"/>
  <c r="V56" i="10"/>
  <c r="V57" i="10" s="1"/>
  <c r="H22" i="10"/>
  <c r="AC56" i="10"/>
  <c r="AC57" i="10" s="1"/>
  <c r="K8" i="10"/>
  <c r="D125" i="10"/>
  <c r="Z23" i="10"/>
  <c r="Z24" i="10" s="1"/>
  <c r="R33" i="10"/>
  <c r="R34" i="10" s="1"/>
  <c r="Z56" i="10"/>
  <c r="Z57" i="10" s="1"/>
  <c r="E23" i="10"/>
  <c r="E24" i="10" s="1"/>
  <c r="O56" i="10"/>
  <c r="O57" i="10" s="1"/>
  <c r="Y56" i="10"/>
  <c r="Y57" i="10" s="1"/>
  <c r="K23" i="10"/>
  <c r="K24" i="10" s="1"/>
  <c r="AD33" i="10"/>
  <c r="AD34" i="10" s="1"/>
  <c r="AD35" i="10" s="1"/>
  <c r="G54" i="10"/>
  <c r="P45" i="10"/>
  <c r="P46" i="10" s="1"/>
  <c r="D155" i="10"/>
  <c r="V33" i="10"/>
  <c r="V34" i="10" s="1"/>
  <c r="D145" i="10"/>
  <c r="AG56" i="10"/>
  <c r="AG57" i="10" s="1"/>
  <c r="AG58" i="10" s="1"/>
  <c r="H45" i="10"/>
  <c r="H46" i="10" s="1"/>
  <c r="H43" i="10"/>
  <c r="P23" i="10"/>
  <c r="P24" i="10" s="1"/>
  <c r="P22" i="10"/>
  <c r="H33" i="10"/>
  <c r="H34" i="10" s="1"/>
  <c r="Z33" i="10"/>
  <c r="Z34" i="10" s="1"/>
  <c r="Z45" i="10"/>
  <c r="Z46" i="10" s="1"/>
  <c r="AM134" i="10"/>
  <c r="AI134" i="10"/>
  <c r="AE134" i="10"/>
  <c r="AA134" i="10"/>
  <c r="W134" i="10"/>
  <c r="S134" i="10"/>
  <c r="O134" i="10"/>
  <c r="K134" i="10"/>
  <c r="G134" i="10"/>
  <c r="AL134" i="10"/>
  <c r="AH134" i="10"/>
  <c r="AD134" i="10"/>
  <c r="Z134" i="10"/>
  <c r="V134" i="10"/>
  <c r="R134" i="10"/>
  <c r="N134" i="10"/>
  <c r="J134" i="10"/>
  <c r="F134" i="10"/>
  <c r="AK134" i="10"/>
  <c r="AG134" i="10"/>
  <c r="AC134" i="10"/>
  <c r="Y134" i="10"/>
  <c r="U134" i="10"/>
  <c r="Q134" i="10"/>
  <c r="M134" i="10"/>
  <c r="I134" i="10"/>
  <c r="E134" i="10"/>
  <c r="AB134" i="10"/>
  <c r="L134" i="10"/>
  <c r="AK74" i="10"/>
  <c r="AG74" i="10"/>
  <c r="AC74" i="10"/>
  <c r="Y74" i="10"/>
  <c r="U74" i="10"/>
  <c r="Q74" i="10"/>
  <c r="M74" i="10"/>
  <c r="I74" i="10"/>
  <c r="E74" i="10"/>
  <c r="C68" i="10"/>
  <c r="X134" i="10"/>
  <c r="H134" i="10"/>
  <c r="AJ74" i="10"/>
  <c r="AF74" i="10"/>
  <c r="AB74" i="10"/>
  <c r="X74" i="10"/>
  <c r="T74" i="10"/>
  <c r="P74" i="10"/>
  <c r="L74" i="10"/>
  <c r="H74" i="10"/>
  <c r="AJ134" i="10"/>
  <c r="T134" i="10"/>
  <c r="D134" i="10"/>
  <c r="AM74" i="10"/>
  <c r="AI74" i="10"/>
  <c r="AE74" i="10"/>
  <c r="AA74" i="10"/>
  <c r="W74" i="10"/>
  <c r="S74" i="10"/>
  <c r="O74" i="10"/>
  <c r="K74" i="10"/>
  <c r="G74" i="10"/>
  <c r="C72" i="10"/>
  <c r="P134" i="10"/>
  <c r="AL74" i="10"/>
  <c r="V74" i="10"/>
  <c r="F74" i="10"/>
  <c r="BJ64" i="10"/>
  <c r="BF64" i="10"/>
  <c r="BB64" i="10"/>
  <c r="AX64" i="10"/>
  <c r="AT64" i="10"/>
  <c r="AP64" i="10"/>
  <c r="AL64" i="10"/>
  <c r="AH64" i="10"/>
  <c r="AD64" i="10"/>
  <c r="Z64" i="10"/>
  <c r="V64" i="10"/>
  <c r="R64" i="10"/>
  <c r="N64" i="10"/>
  <c r="J64" i="10"/>
  <c r="F64" i="10"/>
  <c r="AH74" i="10"/>
  <c r="R74" i="10"/>
  <c r="BI64" i="10"/>
  <c r="BE64" i="10"/>
  <c r="BA64" i="10"/>
  <c r="AW64" i="10"/>
  <c r="AS64" i="10"/>
  <c r="AO64" i="10"/>
  <c r="AK64" i="10"/>
  <c r="AG64" i="10"/>
  <c r="AC64" i="10"/>
  <c r="Y64" i="10"/>
  <c r="U64" i="10"/>
  <c r="Q64" i="10"/>
  <c r="M64" i="10"/>
  <c r="I64" i="10"/>
  <c r="E64" i="10"/>
  <c r="AD74" i="10"/>
  <c r="N74" i="10"/>
  <c r="BH64" i="10"/>
  <c r="BD64" i="10"/>
  <c r="AZ64" i="10"/>
  <c r="AV64" i="10"/>
  <c r="AR64" i="10"/>
  <c r="AN64" i="10"/>
  <c r="AJ64" i="10"/>
  <c r="AF64" i="10"/>
  <c r="AB64" i="10"/>
  <c r="X64" i="10"/>
  <c r="T64" i="10"/>
  <c r="P64" i="10"/>
  <c r="L64" i="10"/>
  <c r="H64" i="10"/>
  <c r="D64" i="10"/>
  <c r="D62" i="10" s="1"/>
  <c r="BG64" i="10"/>
  <c r="AQ64" i="10"/>
  <c r="AA64" i="10"/>
  <c r="K64" i="10"/>
  <c r="AU64" i="10"/>
  <c r="O64" i="10"/>
  <c r="D63" i="10"/>
  <c r="BC64" i="10"/>
  <c r="AM64" i="10"/>
  <c r="W64" i="10"/>
  <c r="G64" i="10"/>
  <c r="AF134" i="10"/>
  <c r="J74" i="10"/>
  <c r="BK64" i="10"/>
  <c r="AE64" i="10"/>
  <c r="Z74" i="10"/>
  <c r="AY64" i="10"/>
  <c r="AI64" i="10"/>
  <c r="S64" i="10"/>
  <c r="N33" i="10"/>
  <c r="N34" i="10" s="1"/>
  <c r="AJ45" i="10"/>
  <c r="AJ46" i="10" s="1"/>
  <c r="AJ43" i="10"/>
  <c r="AL43" i="10"/>
  <c r="AL45" i="10"/>
  <c r="AL46" i="10" s="1"/>
  <c r="Q23" i="10"/>
  <c r="Q24" i="10" s="1"/>
  <c r="Q22" i="10"/>
  <c r="E153" i="10"/>
  <c r="E155" i="10" s="1"/>
  <c r="E152" i="10"/>
  <c r="J33" i="10"/>
  <c r="J34" i="10" s="1"/>
  <c r="J32" i="10"/>
  <c r="AD45" i="10"/>
  <c r="AD46" i="10" s="1"/>
  <c r="AF33" i="10"/>
  <c r="AF34" i="10" s="1"/>
  <c r="W56" i="10"/>
  <c r="W57" i="10" s="1"/>
  <c r="N56" i="10"/>
  <c r="N57" i="10" s="1"/>
  <c r="I33" i="10"/>
  <c r="I34" i="10" s="1"/>
  <c r="K33" i="10"/>
  <c r="K34" i="10" s="1"/>
  <c r="S56" i="10"/>
  <c r="S57" i="10" s="1"/>
  <c r="S58" i="10" s="1"/>
  <c r="G45" i="10"/>
  <c r="G46" i="10" s="1"/>
  <c r="G43" i="10"/>
  <c r="V23" i="10"/>
  <c r="V24" i="10" s="1"/>
  <c r="V22" i="10"/>
  <c r="M45" i="10"/>
  <c r="M46" i="10" s="1"/>
  <c r="M43" i="10"/>
  <c r="E19" i="10"/>
  <c r="F19" i="10" s="1"/>
  <c r="G19" i="10" s="1"/>
  <c r="H19" i="10" s="1"/>
  <c r="I19" i="10" s="1"/>
  <c r="J19" i="10" s="1"/>
  <c r="K19" i="10" s="1"/>
  <c r="L19" i="10" s="1"/>
  <c r="M19" i="10" s="1"/>
  <c r="N19" i="10" s="1"/>
  <c r="O19" i="10" s="1"/>
  <c r="P19" i="10" s="1"/>
  <c r="Q19" i="10" s="1"/>
  <c r="R19" i="10" s="1"/>
  <c r="S19" i="10" s="1"/>
  <c r="T19" i="10" s="1"/>
  <c r="U19" i="10" s="1"/>
  <c r="V19" i="10" s="1"/>
  <c r="W19" i="10" s="1"/>
  <c r="X19" i="10" s="1"/>
  <c r="Y19" i="10" s="1"/>
  <c r="Z19" i="10" s="1"/>
  <c r="AA19" i="10" s="1"/>
  <c r="AB19" i="10" s="1"/>
  <c r="AC19" i="10" s="1"/>
  <c r="AD19" i="10" s="1"/>
  <c r="AE19" i="10" s="1"/>
  <c r="AF19" i="10" s="1"/>
  <c r="AG19" i="10" s="1"/>
  <c r="AH19" i="10" s="1"/>
  <c r="AI19" i="10" s="1"/>
  <c r="AJ19" i="10" s="1"/>
  <c r="AK19" i="10" s="1"/>
  <c r="AL19" i="10" s="1"/>
  <c r="AM19" i="10" s="1"/>
  <c r="G9" i="10"/>
  <c r="E112" i="10"/>
  <c r="E113" i="10"/>
  <c r="E115" i="10" s="1"/>
  <c r="AL33" i="10"/>
  <c r="AL34" i="10" s="1"/>
  <c r="AL35" i="10" s="1"/>
  <c r="Q33" i="10"/>
  <c r="Q34" i="10" s="1"/>
  <c r="AM32" i="10"/>
  <c r="AA45" i="10"/>
  <c r="AA46" i="10" s="1"/>
  <c r="AC32" i="10"/>
  <c r="T45" i="10"/>
  <c r="T46" i="10" s="1"/>
  <c r="T43" i="10"/>
  <c r="AI45" i="10"/>
  <c r="AI46" i="10" s="1"/>
  <c r="AI43" i="10"/>
  <c r="F43" i="10"/>
  <c r="F45" i="10"/>
  <c r="F46" i="10" s="1"/>
  <c r="AG43" i="10"/>
  <c r="AG45" i="10"/>
  <c r="AG46" i="10" s="1"/>
  <c r="I23" i="10"/>
  <c r="I24" i="10" s="1"/>
  <c r="I22" i="10"/>
  <c r="AA23" i="10"/>
  <c r="AA24" i="10" s="1"/>
  <c r="AA22" i="10"/>
  <c r="AB23" i="10"/>
  <c r="AB24" i="10" s="1"/>
  <c r="AB22" i="10"/>
  <c r="AI33" i="10"/>
  <c r="AI34" i="10" s="1"/>
  <c r="AI32" i="10"/>
  <c r="I56" i="10"/>
  <c r="I57" i="10" s="1"/>
  <c r="I54" i="10"/>
  <c r="E56" i="10"/>
  <c r="E57" i="10" s="1"/>
  <c r="E54" i="10"/>
  <c r="R56" i="10"/>
  <c r="R57" i="10" s="1"/>
  <c r="AH33" i="10"/>
  <c r="AH34" i="10" s="1"/>
  <c r="AH35" i="10" s="1"/>
  <c r="X56" i="10"/>
  <c r="X57" i="10" s="1"/>
  <c r="AC45" i="10"/>
  <c r="AC46" i="10" s="1"/>
  <c r="W33" i="10"/>
  <c r="W34" i="10" s="1"/>
  <c r="K45" i="10"/>
  <c r="K46" i="10" s="1"/>
  <c r="T23" i="10"/>
  <c r="T24" i="10" s="1"/>
  <c r="T25" i="10" s="1"/>
  <c r="D33" i="10"/>
  <c r="D34" i="10" s="1"/>
  <c r="W45" i="10"/>
  <c r="W46" i="10" s="1"/>
  <c r="W43" i="10"/>
  <c r="AL23" i="10"/>
  <c r="AL24" i="10" s="1"/>
  <c r="AL22" i="10"/>
  <c r="L56" i="10"/>
  <c r="L57" i="10" s="1"/>
  <c r="L54" i="10"/>
  <c r="G33" i="10"/>
  <c r="G34" i="10" s="1"/>
  <c r="E123" i="10"/>
  <c r="E122" i="10"/>
  <c r="AE23" i="10"/>
  <c r="AE24" i="10" s="1"/>
  <c r="AE22" i="10"/>
  <c r="AC23" i="10"/>
  <c r="AC24" i="10" s="1"/>
  <c r="AC22" i="10"/>
  <c r="S33" i="10"/>
  <c r="S34" i="10" s="1"/>
  <c r="S32" i="10"/>
  <c r="AB33" i="10"/>
  <c r="AB34" i="10" s="1"/>
  <c r="AB32" i="10"/>
  <c r="U33" i="10"/>
  <c r="U34" i="10" s="1"/>
  <c r="I45" i="10"/>
  <c r="I46" i="10" s="1"/>
  <c r="U23" i="10"/>
  <c r="U24" i="10" s="1"/>
  <c r="AM23" i="10"/>
  <c r="AM24" i="10" s="1"/>
  <c r="AM22" i="10"/>
  <c r="AG23" i="10"/>
  <c r="AG24" i="10" s="1"/>
  <c r="AG22" i="10"/>
  <c r="J45" i="10"/>
  <c r="J46" i="10" s="1"/>
  <c r="J43" i="10"/>
  <c r="O33" i="10"/>
  <c r="O34" i="10" s="1"/>
  <c r="O32" i="10"/>
  <c r="X33" i="10"/>
  <c r="X34" i="10" s="1"/>
  <c r="F56" i="10"/>
  <c r="F57" i="10" s="1"/>
  <c r="P56" i="10"/>
  <c r="P57" i="10" s="1"/>
  <c r="P58" i="10" s="1"/>
  <c r="N23" i="10"/>
  <c r="N24" i="10" s="1"/>
  <c r="S23" i="10"/>
  <c r="S24" i="10" s="1"/>
  <c r="S25" i="10" s="1"/>
  <c r="X23" i="10"/>
  <c r="X24" i="10" s="1"/>
  <c r="AM33" i="10"/>
  <c r="AM34" i="10" s="1"/>
  <c r="G56" i="10"/>
  <c r="G57" i="10" s="1"/>
  <c r="V45" i="10"/>
  <c r="V46" i="10" s="1"/>
  <c r="D45" i="10"/>
  <c r="D46" i="10" s="1"/>
  <c r="D43" i="10"/>
  <c r="J7" i="10"/>
  <c r="S45" i="10"/>
  <c r="S46" i="10" s="1"/>
  <c r="S43" i="10"/>
  <c r="AH23" i="10"/>
  <c r="AH24" i="10" s="1"/>
  <c r="AH22" i="10"/>
  <c r="AK45" i="10"/>
  <c r="AK46" i="10" s="1"/>
  <c r="AK43" i="10"/>
  <c r="Y43" i="10"/>
  <c r="Y45" i="10"/>
  <c r="Y46" i="10" s="1"/>
  <c r="L23" i="10"/>
  <c r="L24" i="10" s="1"/>
  <c r="L22" i="10"/>
  <c r="T56" i="10"/>
  <c r="T57" i="10" s="1"/>
  <c r="T54" i="10"/>
  <c r="AK56" i="10"/>
  <c r="AK57" i="10" s="1"/>
  <c r="AK54" i="10"/>
  <c r="AK33" i="10"/>
  <c r="AK34" i="10" s="1"/>
  <c r="W23" i="10"/>
  <c r="W24" i="10" s="1"/>
  <c r="P33" i="10"/>
  <c r="P34" i="10" s="1"/>
  <c r="P35" i="10" s="1"/>
  <c r="M56" i="10"/>
  <c r="M57" i="10" s="1"/>
  <c r="AD56" i="10"/>
  <c r="AD57" i="10" s="1"/>
  <c r="U45" i="10"/>
  <c r="U46" i="10" s="1"/>
  <c r="AJ23" i="10"/>
  <c r="AJ24" i="10" s="1"/>
  <c r="D56" i="10"/>
  <c r="D57" i="10" s="1"/>
  <c r="AJ33" i="10"/>
  <c r="AJ34" i="10" s="1"/>
  <c r="AJ35" i="10" s="1"/>
  <c r="J8" i="10"/>
  <c r="F23" i="10"/>
  <c r="F24" i="10" s="1"/>
  <c r="F22" i="10"/>
  <c r="X45" i="10"/>
  <c r="X46" i="10" s="1"/>
  <c r="X43" i="10"/>
  <c r="AM45" i="10"/>
  <c r="AM46" i="10" s="1"/>
  <c r="AM43" i="10"/>
  <c r="N43" i="10"/>
  <c r="N45" i="10"/>
  <c r="N46" i="10" s="1"/>
  <c r="G23" i="10"/>
  <c r="G24" i="10" s="1"/>
  <c r="G22" i="10"/>
  <c r="M23" i="10"/>
  <c r="M24" i="10" s="1"/>
  <c r="M22" i="10"/>
  <c r="AI23" i="10"/>
  <c r="AI24" i="10" s="1"/>
  <c r="AI22" i="10"/>
  <c r="AF23" i="10"/>
  <c r="AF24" i="10" s="1"/>
  <c r="AF22" i="10"/>
  <c r="AE33" i="10"/>
  <c r="AE34" i="10" s="1"/>
  <c r="AE32" i="10"/>
  <c r="D115" i="10"/>
  <c r="Q45" i="10"/>
  <c r="Q46" i="10" s="1"/>
  <c r="Y33" i="10"/>
  <c r="Y34" i="10" s="1"/>
  <c r="AB45" i="10"/>
  <c r="AB46" i="10" s="1"/>
  <c r="O23" i="10"/>
  <c r="O24" i="10" s="1"/>
  <c r="D23" i="10"/>
  <c r="D24" i="10" s="1"/>
  <c r="T33" i="10"/>
  <c r="T34" i="10" s="1"/>
  <c r="J56" i="10"/>
  <c r="J57" i="10" s="1"/>
  <c r="R23" i="10"/>
  <c r="R24" i="10" s="1"/>
  <c r="R22" i="10"/>
  <c r="E45" i="10"/>
  <c r="E46" i="10" s="1"/>
  <c r="E43" i="10"/>
  <c r="AH45" i="10"/>
  <c r="AH46" i="10" s="1"/>
  <c r="AH43" i="10"/>
  <c r="L33" i="10"/>
  <c r="L34" i="10" s="1"/>
  <c r="L32" i="10"/>
  <c r="AA56" i="10"/>
  <c r="AA57" i="10" s="1"/>
  <c r="AH56" i="10"/>
  <c r="AH57" i="10" s="1"/>
  <c r="F33" i="10"/>
  <c r="F34" i="10" s="1"/>
  <c r="E33" i="10"/>
  <c r="E34" i="10" s="1"/>
  <c r="AF45" i="10"/>
  <c r="AF46" i="10" s="1"/>
  <c r="O45" i="10"/>
  <c r="O46" i="10" s="1"/>
  <c r="AD23" i="10"/>
  <c r="AD24" i="10" s="1"/>
  <c r="Y23" i="10"/>
  <c r="Y24" i="10" s="1"/>
  <c r="H23" i="10"/>
  <c r="H24" i="10" s="1"/>
  <c r="AB56" i="10"/>
  <c r="AB57" i="10" s="1"/>
  <c r="AB58" i="10" s="1"/>
  <c r="D142" i="10"/>
  <c r="K7" i="10"/>
  <c r="M33" i="10"/>
  <c r="M34" i="10" s="1"/>
  <c r="L45" i="10"/>
  <c r="L46" i="10" s="1"/>
  <c r="J23" i="10"/>
  <c r="J24" i="10" s="1"/>
  <c r="R45" i="10"/>
  <c r="R46" i="10" s="1"/>
  <c r="AA33" i="10"/>
  <c r="AA34" i="10" s="1"/>
  <c r="U56" i="10"/>
  <c r="U57" i="10" s="1"/>
  <c r="H56" i="10"/>
  <c r="H57" i="10" s="1"/>
  <c r="H58" i="10" s="1"/>
  <c r="BH64" i="9"/>
  <c r="BD64" i="9"/>
  <c r="AZ64" i="9"/>
  <c r="AV64" i="9"/>
  <c r="AR64" i="9"/>
  <c r="AN64" i="9"/>
  <c r="AJ64" i="9"/>
  <c r="AF64" i="9"/>
  <c r="AB64" i="9"/>
  <c r="X64" i="9"/>
  <c r="T64" i="9"/>
  <c r="P64" i="9"/>
  <c r="L64" i="9"/>
  <c r="H64" i="9"/>
  <c r="D64" i="9"/>
  <c r="BK64" i="9"/>
  <c r="BG64" i="9"/>
  <c r="BC64" i="9"/>
  <c r="AY64" i="9"/>
  <c r="AU64" i="9"/>
  <c r="AQ64" i="9"/>
  <c r="AM64" i="9"/>
  <c r="AI64" i="9"/>
  <c r="AE64" i="9"/>
  <c r="AA64" i="9"/>
  <c r="W64" i="9"/>
  <c r="S64" i="9"/>
  <c r="O64" i="9"/>
  <c r="K64" i="9"/>
  <c r="G64" i="9"/>
  <c r="BJ64" i="9"/>
  <c r="BF64" i="9"/>
  <c r="BB64" i="9"/>
  <c r="AX64" i="9"/>
  <c r="AT64" i="9"/>
  <c r="AP64" i="9"/>
  <c r="AL64" i="9"/>
  <c r="AH64" i="9"/>
  <c r="AD64" i="9"/>
  <c r="Z64" i="9"/>
  <c r="V64" i="9"/>
  <c r="R64" i="9"/>
  <c r="N64" i="9"/>
  <c r="J64" i="9"/>
  <c r="F64" i="9"/>
  <c r="BI64" i="9"/>
  <c r="AS64" i="9"/>
  <c r="AC64" i="9"/>
  <c r="M64" i="9"/>
  <c r="AW64" i="9"/>
  <c r="BE64" i="9"/>
  <c r="AO64" i="9"/>
  <c r="Y64" i="9"/>
  <c r="I64" i="9"/>
  <c r="Q64" i="9"/>
  <c r="BA64" i="9"/>
  <c r="AK64" i="9"/>
  <c r="U64" i="9"/>
  <c r="E64" i="9"/>
  <c r="AG64" i="9"/>
  <c r="C68" i="9"/>
  <c r="C112" i="9"/>
  <c r="C29" i="9"/>
  <c r="C35" i="9" s="1"/>
  <c r="Q11" i="9"/>
  <c r="O44" i="9"/>
  <c r="P44" i="9" s="1"/>
  <c r="Q44" i="9" s="1"/>
  <c r="R44" i="9" s="1"/>
  <c r="S44" i="9" s="1"/>
  <c r="T44" i="9" s="1"/>
  <c r="U44" i="9" s="1"/>
  <c r="V44" i="9" s="1"/>
  <c r="W44" i="9" s="1"/>
  <c r="X44" i="9" s="1"/>
  <c r="Y44" i="9" s="1"/>
  <c r="Z44" i="9" s="1"/>
  <c r="AA44" i="9" s="1"/>
  <c r="AB44" i="9" s="1"/>
  <c r="AC44" i="9" s="1"/>
  <c r="AD44" i="9" s="1"/>
  <c r="AE44" i="9" s="1"/>
  <c r="AF44" i="9" s="1"/>
  <c r="AG44" i="9" s="1"/>
  <c r="AH44" i="9" s="1"/>
  <c r="AI44" i="9" s="1"/>
  <c r="AJ44" i="9" s="1"/>
  <c r="AK44" i="9" s="1"/>
  <c r="AL44" i="9" s="1"/>
  <c r="AM44" i="9" s="1"/>
  <c r="C158" i="9"/>
  <c r="C152" i="9"/>
  <c r="D153" i="9" s="1"/>
  <c r="C148" i="9"/>
  <c r="C138" i="9"/>
  <c r="C132" i="9"/>
  <c r="C142" i="9"/>
  <c r="D143" i="9" s="1"/>
  <c r="C128" i="9"/>
  <c r="C122" i="9"/>
  <c r="C118" i="9"/>
  <c r="C51" i="9"/>
  <c r="C40" i="9"/>
  <c r="C47" i="9" s="1"/>
  <c r="C19" i="9"/>
  <c r="AC42" i="9" s="1"/>
  <c r="K11" i="9"/>
  <c r="P11" i="9"/>
  <c r="O58" i="10" l="1"/>
  <c r="J58" i="10"/>
  <c r="Q58" i="10"/>
  <c r="E35" i="10"/>
  <c r="F58" i="10"/>
  <c r="U35" i="10"/>
  <c r="Y58" i="10"/>
  <c r="AL58" i="10"/>
  <c r="AI58" i="10"/>
  <c r="AF35" i="10"/>
  <c r="M35" i="10"/>
  <c r="AA58" i="10"/>
  <c r="G35" i="10"/>
  <c r="I35" i="10"/>
  <c r="V35" i="10"/>
  <c r="F35" i="10"/>
  <c r="W58" i="10"/>
  <c r="L47" i="10"/>
  <c r="U47" i="10"/>
  <c r="N58" i="10"/>
  <c r="AJ58" i="10"/>
  <c r="U58" i="10"/>
  <c r="N25" i="10"/>
  <c r="AF47" i="10"/>
  <c r="AK35" i="10"/>
  <c r="I47" i="10"/>
  <c r="O47" i="10"/>
  <c r="Z35" i="10"/>
  <c r="R58" i="10"/>
  <c r="Q35" i="10"/>
  <c r="AA35" i="10"/>
  <c r="M58" i="10"/>
  <c r="AH58" i="10"/>
  <c r="V58" i="10"/>
  <c r="AJ25" i="10"/>
  <c r="AE58" i="10"/>
  <c r="AE47" i="10"/>
  <c r="U25" i="10"/>
  <c r="AC47" i="10"/>
  <c r="K35" i="10"/>
  <c r="AC58" i="10"/>
  <c r="AM58" i="10"/>
  <c r="K6" i="10" s="1"/>
  <c r="Z25" i="10"/>
  <c r="H35" i="10"/>
  <c r="K25" i="10"/>
  <c r="Z58" i="10"/>
  <c r="AD58" i="10"/>
  <c r="AD25" i="10"/>
  <c r="T35" i="10"/>
  <c r="Y35" i="10"/>
  <c r="X35" i="10"/>
  <c r="W25" i="10"/>
  <c r="R35" i="10"/>
  <c r="P47" i="10"/>
  <c r="K47" i="10"/>
  <c r="AD47" i="10"/>
  <c r="H25" i="10"/>
  <c r="J25" i="10"/>
  <c r="K58" i="10"/>
  <c r="X58" i="10"/>
  <c r="Q47" i="10"/>
  <c r="R47" i="10"/>
  <c r="X25" i="10"/>
  <c r="N35" i="10"/>
  <c r="Z47" i="10"/>
  <c r="P25" i="10"/>
  <c r="L65" i="7"/>
  <c r="L53" i="7"/>
  <c r="L41" i="7"/>
  <c r="M29" i="7"/>
  <c r="E47" i="10"/>
  <c r="AE35" i="10"/>
  <c r="AI25" i="10"/>
  <c r="O25" i="10"/>
  <c r="AM35" i="10"/>
  <c r="H6" i="10" s="1"/>
  <c r="AB47" i="10"/>
  <c r="AA47" i="10"/>
  <c r="G25" i="10"/>
  <c r="AM47" i="10"/>
  <c r="J6" i="10" s="1"/>
  <c r="F25" i="10"/>
  <c r="AK58" i="10"/>
  <c r="L25" i="10"/>
  <c r="AK47" i="10"/>
  <c r="S47" i="10"/>
  <c r="L58" i="10"/>
  <c r="W47" i="10"/>
  <c r="W35" i="10"/>
  <c r="AC35" i="10"/>
  <c r="Y25" i="10"/>
  <c r="E25" i="10"/>
  <c r="V47" i="10"/>
  <c r="G58" i="10"/>
  <c r="AG47" i="10"/>
  <c r="K9" i="10"/>
  <c r="J35" i="10"/>
  <c r="O35" i="10"/>
  <c r="AG25" i="10"/>
  <c r="E58" i="10"/>
  <c r="S35" i="10"/>
  <c r="AE25" i="10"/>
  <c r="AI35" i="10"/>
  <c r="AA25" i="10"/>
  <c r="AI47" i="10"/>
  <c r="H47" i="10"/>
  <c r="F47" i="10"/>
  <c r="N47" i="10"/>
  <c r="Y47" i="10"/>
  <c r="AB35" i="10"/>
  <c r="AL47" i="10"/>
  <c r="D25" i="10"/>
  <c r="G10" i="10"/>
  <c r="D58" i="10"/>
  <c r="K10" i="10"/>
  <c r="D35" i="10"/>
  <c r="H10" i="10"/>
  <c r="C78" i="10"/>
  <c r="D74" i="10"/>
  <c r="D72" i="10" s="1"/>
  <c r="D73" i="10"/>
  <c r="AF25" i="10"/>
  <c r="M25" i="10"/>
  <c r="X47" i="10"/>
  <c r="J9" i="10"/>
  <c r="AC25" i="10"/>
  <c r="E125" i="10"/>
  <c r="AL25" i="10"/>
  <c r="I58" i="10"/>
  <c r="AB25" i="10"/>
  <c r="I25" i="10"/>
  <c r="T47" i="10"/>
  <c r="M47" i="10"/>
  <c r="G47" i="10"/>
  <c r="F153" i="10"/>
  <c r="F152" i="10"/>
  <c r="E143" i="10"/>
  <c r="E142" i="10"/>
  <c r="L35" i="10"/>
  <c r="AH47" i="10"/>
  <c r="R25" i="10"/>
  <c r="T58" i="10"/>
  <c r="AH25" i="10"/>
  <c r="J47" i="10"/>
  <c r="AM25" i="10"/>
  <c r="G6" i="10" s="1"/>
  <c r="F123" i="10"/>
  <c r="F122" i="10"/>
  <c r="D135" i="10"/>
  <c r="D132" i="10"/>
  <c r="D47" i="10"/>
  <c r="J10" i="10"/>
  <c r="F113" i="10"/>
  <c r="F112" i="10"/>
  <c r="V25" i="10"/>
  <c r="Q25" i="10"/>
  <c r="AJ47" i="10"/>
  <c r="E63" i="10"/>
  <c r="E62" i="10"/>
  <c r="D65" i="10"/>
  <c r="M8" i="10"/>
  <c r="H7" i="9"/>
  <c r="AC53" i="9"/>
  <c r="AJ53" i="9"/>
  <c r="AA30" i="9"/>
  <c r="D65" i="9"/>
  <c r="CF144" i="9"/>
  <c r="CB144" i="9"/>
  <c r="BX144" i="9"/>
  <c r="BT144" i="9"/>
  <c r="BP144" i="9"/>
  <c r="BL144" i="9"/>
  <c r="BH144" i="9"/>
  <c r="BD144" i="9"/>
  <c r="AZ144" i="9"/>
  <c r="AV144" i="9"/>
  <c r="AR144" i="9"/>
  <c r="CI144" i="9"/>
  <c r="CE144" i="9"/>
  <c r="CA144" i="9"/>
  <c r="BW144" i="9"/>
  <c r="BS144" i="9"/>
  <c r="BO144" i="9"/>
  <c r="BK144" i="9"/>
  <c r="BG144" i="9"/>
  <c r="BC144" i="9"/>
  <c r="AY144" i="9"/>
  <c r="AU144" i="9"/>
  <c r="AQ144" i="9"/>
  <c r="AM144" i="9"/>
  <c r="AI144" i="9"/>
  <c r="AE144" i="9"/>
  <c r="AA144" i="9"/>
  <c r="W144" i="9"/>
  <c r="S144" i="9"/>
  <c r="CH144" i="9"/>
  <c r="CD144" i="9"/>
  <c r="BZ144" i="9"/>
  <c r="BV144" i="9"/>
  <c r="BR144" i="9"/>
  <c r="BN144" i="9"/>
  <c r="BJ144" i="9"/>
  <c r="BF144" i="9"/>
  <c r="BB144" i="9"/>
  <c r="AX144" i="9"/>
  <c r="AT144" i="9"/>
  <c r="AP144" i="9"/>
  <c r="AL144" i="9"/>
  <c r="AH144" i="9"/>
  <c r="AD144" i="9"/>
  <c r="Z144" i="9"/>
  <c r="V144" i="9"/>
  <c r="R144" i="9"/>
  <c r="BU144" i="9"/>
  <c r="BE144" i="9"/>
  <c r="AO144" i="9"/>
  <c r="AG144" i="9"/>
  <c r="Y144" i="9"/>
  <c r="Q144" i="9"/>
  <c r="M144" i="9"/>
  <c r="I144" i="9"/>
  <c r="E144" i="9"/>
  <c r="CG144" i="9"/>
  <c r="BQ144" i="9"/>
  <c r="BA144" i="9"/>
  <c r="AN144" i="9"/>
  <c r="AF144" i="9"/>
  <c r="X144" i="9"/>
  <c r="P144" i="9"/>
  <c r="L144" i="9"/>
  <c r="H144" i="9"/>
  <c r="D144" i="9"/>
  <c r="CC144" i="9"/>
  <c r="BM144" i="9"/>
  <c r="AW144" i="9"/>
  <c r="AK144" i="9"/>
  <c r="AC144" i="9"/>
  <c r="U144" i="9"/>
  <c r="O144" i="9"/>
  <c r="K144" i="9"/>
  <c r="G144" i="9"/>
  <c r="BY144" i="9"/>
  <c r="AB144" i="9"/>
  <c r="F144" i="9"/>
  <c r="BI144" i="9"/>
  <c r="T144" i="9"/>
  <c r="AS144" i="9"/>
  <c r="N144" i="9"/>
  <c r="AJ144" i="9"/>
  <c r="J144" i="9"/>
  <c r="D154" i="9"/>
  <c r="D152" i="9" s="1"/>
  <c r="E153" i="9" s="1"/>
  <c r="DP154" i="9"/>
  <c r="DL154" i="9"/>
  <c r="DH154" i="9"/>
  <c r="DD154" i="9"/>
  <c r="CZ154" i="9"/>
  <c r="CV154" i="9"/>
  <c r="CR154" i="9"/>
  <c r="CN154" i="9"/>
  <c r="CJ154" i="9"/>
  <c r="CF154" i="9"/>
  <c r="CB154" i="9"/>
  <c r="BX154" i="9"/>
  <c r="BT154" i="9"/>
  <c r="BP154" i="9"/>
  <c r="BL154" i="9"/>
  <c r="BH154" i="9"/>
  <c r="BD154" i="9"/>
  <c r="AZ154" i="9"/>
  <c r="AV154" i="9"/>
  <c r="AR154" i="9"/>
  <c r="AN154" i="9"/>
  <c r="AJ154" i="9"/>
  <c r="AF154" i="9"/>
  <c r="AB154" i="9"/>
  <c r="X154" i="9"/>
  <c r="T154" i="9"/>
  <c r="P154" i="9"/>
  <c r="L154" i="9"/>
  <c r="H154" i="9"/>
  <c r="DS154" i="9"/>
  <c r="DO154" i="9"/>
  <c r="DK154" i="9"/>
  <c r="DG154" i="9"/>
  <c r="DC154" i="9"/>
  <c r="CY154" i="9"/>
  <c r="CU154" i="9"/>
  <c r="CQ154" i="9"/>
  <c r="CM154" i="9"/>
  <c r="CI154" i="9"/>
  <c r="CE154" i="9"/>
  <c r="CA154" i="9"/>
  <c r="BW154" i="9"/>
  <c r="BS154" i="9"/>
  <c r="BO154" i="9"/>
  <c r="BK154" i="9"/>
  <c r="BG154" i="9"/>
  <c r="BC154" i="9"/>
  <c r="AY154" i="9"/>
  <c r="AU154" i="9"/>
  <c r="AQ154" i="9"/>
  <c r="AM154" i="9"/>
  <c r="AI154" i="9"/>
  <c r="AE154" i="9"/>
  <c r="AA154" i="9"/>
  <c r="W154" i="9"/>
  <c r="S154" i="9"/>
  <c r="O154" i="9"/>
  <c r="K154" i="9"/>
  <c r="G154" i="9"/>
  <c r="DR154" i="9"/>
  <c r="DN154" i="9"/>
  <c r="DJ154" i="9"/>
  <c r="DF154" i="9"/>
  <c r="DB154" i="9"/>
  <c r="CX154" i="9"/>
  <c r="CT154" i="9"/>
  <c r="CP154" i="9"/>
  <c r="CL154" i="9"/>
  <c r="CH154" i="9"/>
  <c r="CD154" i="9"/>
  <c r="BZ154" i="9"/>
  <c r="BV154" i="9"/>
  <c r="BR154" i="9"/>
  <c r="BN154" i="9"/>
  <c r="BJ154" i="9"/>
  <c r="BF154" i="9"/>
  <c r="BB154" i="9"/>
  <c r="AX154" i="9"/>
  <c r="AT154" i="9"/>
  <c r="AP154" i="9"/>
  <c r="AL154" i="9"/>
  <c r="AH154" i="9"/>
  <c r="AD154" i="9"/>
  <c r="Z154" i="9"/>
  <c r="V154" i="9"/>
  <c r="R154" i="9"/>
  <c r="N154" i="9"/>
  <c r="J154" i="9"/>
  <c r="F154" i="9"/>
  <c r="DM154" i="9"/>
  <c r="CW154" i="9"/>
  <c r="CG154" i="9"/>
  <c r="BQ154" i="9"/>
  <c r="BA154" i="9"/>
  <c r="AK154" i="9"/>
  <c r="U154" i="9"/>
  <c r="E154" i="9"/>
  <c r="DI154" i="9"/>
  <c r="CS154" i="9"/>
  <c r="CC154" i="9"/>
  <c r="BM154" i="9"/>
  <c r="AW154" i="9"/>
  <c r="AG154" i="9"/>
  <c r="Q154" i="9"/>
  <c r="DE154" i="9"/>
  <c r="CO154" i="9"/>
  <c r="BY154" i="9"/>
  <c r="BI154" i="9"/>
  <c r="AS154" i="9"/>
  <c r="AC154" i="9"/>
  <c r="M154" i="9"/>
  <c r="BU154" i="9"/>
  <c r="I154" i="9"/>
  <c r="DQ154" i="9"/>
  <c r="BE154" i="9"/>
  <c r="Y154" i="9"/>
  <c r="DA154" i="9"/>
  <c r="AO154" i="9"/>
  <c r="CK154" i="9"/>
  <c r="D114" i="9"/>
  <c r="D113" i="9"/>
  <c r="AG52" i="9"/>
  <c r="AG53" i="9"/>
  <c r="D133" i="9"/>
  <c r="E134" i="9"/>
  <c r="AI134" i="9"/>
  <c r="AE134" i="9"/>
  <c r="AA134" i="9"/>
  <c r="W134" i="9"/>
  <c r="S134" i="9"/>
  <c r="O134" i="9"/>
  <c r="K134" i="9"/>
  <c r="G134" i="9"/>
  <c r="D134" i="9"/>
  <c r="AL134" i="9"/>
  <c r="AH134" i="9"/>
  <c r="AD134" i="9"/>
  <c r="Z134" i="9"/>
  <c r="V134" i="9"/>
  <c r="R134" i="9"/>
  <c r="N134" i="9"/>
  <c r="J134" i="9"/>
  <c r="F134" i="9"/>
  <c r="AK134" i="9"/>
  <c r="AG134" i="9"/>
  <c r="AC134" i="9"/>
  <c r="Y134" i="9"/>
  <c r="U134" i="9"/>
  <c r="Q134" i="9"/>
  <c r="M134" i="9"/>
  <c r="I134" i="9"/>
  <c r="X134" i="9"/>
  <c r="H134" i="9"/>
  <c r="AM134" i="9"/>
  <c r="AJ134" i="9"/>
  <c r="T134" i="9"/>
  <c r="L134" i="9"/>
  <c r="AF134" i="9"/>
  <c r="P134" i="9"/>
  <c r="AB134" i="9"/>
  <c r="D123" i="9"/>
  <c r="D124" i="9"/>
  <c r="D122" i="9" s="1"/>
  <c r="E123" i="9" s="1"/>
  <c r="W30" i="9"/>
  <c r="D62" i="9"/>
  <c r="E63" i="9" s="1"/>
  <c r="P21" i="9"/>
  <c r="AL52" i="9"/>
  <c r="W53" i="9"/>
  <c r="R53" i="9"/>
  <c r="AM53" i="9"/>
  <c r="I52" i="9"/>
  <c r="AF21" i="9"/>
  <c r="L30" i="9"/>
  <c r="AC30" i="9"/>
  <c r="H52" i="9"/>
  <c r="AA31" i="9"/>
  <c r="I53" i="9"/>
  <c r="AB30" i="9"/>
  <c r="K52" i="9"/>
  <c r="X52" i="9"/>
  <c r="D20" i="9"/>
  <c r="F52" i="9"/>
  <c r="AH53" i="9"/>
  <c r="AA52" i="9"/>
  <c r="R30" i="9"/>
  <c r="D53" i="9"/>
  <c r="E52" i="9"/>
  <c r="T20" i="9"/>
  <c r="AE30" i="9"/>
  <c r="V52" i="9"/>
  <c r="M30" i="9"/>
  <c r="G53" i="9"/>
  <c r="AH30" i="9"/>
  <c r="T53" i="9"/>
  <c r="AI20" i="9"/>
  <c r="AJ20" i="9"/>
  <c r="C58" i="9"/>
  <c r="J41" i="9"/>
  <c r="AL42" i="9"/>
  <c r="G21" i="9"/>
  <c r="AH42" i="9"/>
  <c r="AG20" i="9"/>
  <c r="U21" i="9"/>
  <c r="S31" i="9"/>
  <c r="J42" i="9"/>
  <c r="AM20" i="9"/>
  <c r="K31" i="9"/>
  <c r="Q20" i="9"/>
  <c r="M21" i="9"/>
  <c r="N20" i="9"/>
  <c r="AD20" i="9"/>
  <c r="J21" i="9"/>
  <c r="Z21" i="9"/>
  <c r="G31" i="9"/>
  <c r="AH41" i="9"/>
  <c r="L31" i="9"/>
  <c r="AB31" i="9"/>
  <c r="K41" i="9"/>
  <c r="AA41" i="9"/>
  <c r="G42" i="9"/>
  <c r="W42" i="9"/>
  <c r="AM42" i="9"/>
  <c r="Q31" i="9"/>
  <c r="AG31" i="9"/>
  <c r="H41" i="9"/>
  <c r="X41" i="9"/>
  <c r="D42" i="9"/>
  <c r="T42" i="9"/>
  <c r="AJ42" i="9"/>
  <c r="R31" i="9"/>
  <c r="AH31" i="9"/>
  <c r="M41" i="9"/>
  <c r="AC41" i="9"/>
  <c r="I42" i="9"/>
  <c r="Y42" i="9"/>
  <c r="AK53" i="9"/>
  <c r="M53" i="9"/>
  <c r="K30" i="9"/>
  <c r="U52" i="9"/>
  <c r="AC52" i="9"/>
  <c r="G30" i="9"/>
  <c r="D29" i="9"/>
  <c r="E29" i="9" s="1"/>
  <c r="F29" i="9" s="1"/>
  <c r="G29" i="9" s="1"/>
  <c r="H29" i="9" s="1"/>
  <c r="I29" i="9" s="1"/>
  <c r="J29" i="9" s="1"/>
  <c r="K29" i="9" s="1"/>
  <c r="L29" i="9" s="1"/>
  <c r="M29" i="9" s="1"/>
  <c r="N29" i="9" s="1"/>
  <c r="O29" i="9" s="1"/>
  <c r="P29" i="9" s="1"/>
  <c r="Q29" i="9" s="1"/>
  <c r="R29" i="9" s="1"/>
  <c r="S29" i="9" s="1"/>
  <c r="T29" i="9" s="1"/>
  <c r="U29" i="9" s="1"/>
  <c r="V29" i="9" s="1"/>
  <c r="W29" i="9" s="1"/>
  <c r="X29" i="9" s="1"/>
  <c r="Y29" i="9" s="1"/>
  <c r="Z29" i="9" s="1"/>
  <c r="AA29" i="9" s="1"/>
  <c r="AB29" i="9" s="1"/>
  <c r="AC29" i="9" s="1"/>
  <c r="AD29" i="9" s="1"/>
  <c r="AE29" i="9" s="1"/>
  <c r="AF29" i="9" s="1"/>
  <c r="AG29" i="9" s="1"/>
  <c r="AH29" i="9" s="1"/>
  <c r="AI29" i="9" s="1"/>
  <c r="AJ29" i="9" s="1"/>
  <c r="AK29" i="9" s="1"/>
  <c r="AL29" i="9" s="1"/>
  <c r="AM29" i="9" s="1"/>
  <c r="P30" i="9"/>
  <c r="AF30" i="9"/>
  <c r="J52" i="9"/>
  <c r="Z52" i="9"/>
  <c r="F53" i="9"/>
  <c r="V53" i="9"/>
  <c r="AL53" i="9"/>
  <c r="Q30" i="9"/>
  <c r="AG30" i="9"/>
  <c r="O52" i="9"/>
  <c r="AE52" i="9"/>
  <c r="K53" i="9"/>
  <c r="AA53" i="9"/>
  <c r="F30" i="9"/>
  <c r="V30" i="9"/>
  <c r="AL30" i="9"/>
  <c r="L52" i="9"/>
  <c r="AB52" i="9"/>
  <c r="H53" i="9"/>
  <c r="X53" i="9"/>
  <c r="U53" i="9"/>
  <c r="AI30" i="9"/>
  <c r="O30" i="9"/>
  <c r="K21" i="9"/>
  <c r="R42" i="9"/>
  <c r="H20" i="9"/>
  <c r="X20" i="9"/>
  <c r="D21" i="9"/>
  <c r="T21" i="9"/>
  <c r="AJ21" i="9"/>
  <c r="Z41" i="9"/>
  <c r="G20" i="9"/>
  <c r="S21" i="9"/>
  <c r="E20" i="9"/>
  <c r="E21" i="9"/>
  <c r="AC21" i="9"/>
  <c r="AI31" i="9"/>
  <c r="Z42" i="9"/>
  <c r="O21" i="9"/>
  <c r="F41" i="9"/>
  <c r="Y20" i="9"/>
  <c r="Y21" i="9"/>
  <c r="R20" i="9"/>
  <c r="AH20" i="9"/>
  <c r="N21" i="9"/>
  <c r="AD21" i="9"/>
  <c r="W31" i="9"/>
  <c r="N42" i="9"/>
  <c r="P31" i="9"/>
  <c r="AF31" i="9"/>
  <c r="O41" i="9"/>
  <c r="AE41" i="9"/>
  <c r="K42" i="9"/>
  <c r="AA42" i="9"/>
  <c r="E31" i="9"/>
  <c r="U31" i="9"/>
  <c r="AK31" i="9"/>
  <c r="L41" i="9"/>
  <c r="AB41" i="9"/>
  <c r="H42" i="9"/>
  <c r="X42" i="9"/>
  <c r="F31" i="9"/>
  <c r="V31" i="9"/>
  <c r="AL31" i="9"/>
  <c r="Q41" i="9"/>
  <c r="AG41" i="9"/>
  <c r="M42" i="9"/>
  <c r="H8" i="9"/>
  <c r="C25" i="9"/>
  <c r="G8" i="9"/>
  <c r="X124" i="9"/>
  <c r="T124" i="9"/>
  <c r="P124" i="9"/>
  <c r="L124" i="9"/>
  <c r="H124" i="9"/>
  <c r="AA124" i="9"/>
  <c r="W124" i="9"/>
  <c r="S124" i="9"/>
  <c r="O124" i="9"/>
  <c r="K124" i="9"/>
  <c r="G124" i="9"/>
  <c r="Z124" i="9"/>
  <c r="V124" i="9"/>
  <c r="R124" i="9"/>
  <c r="N124" i="9"/>
  <c r="J124" i="9"/>
  <c r="F124" i="9"/>
  <c r="Q124" i="9"/>
  <c r="M124" i="9"/>
  <c r="Y124" i="9"/>
  <c r="I124" i="9"/>
  <c r="U124" i="9"/>
  <c r="E124" i="9"/>
  <c r="M52" i="9"/>
  <c r="D30" i="9"/>
  <c r="T30" i="9"/>
  <c r="AJ30" i="9"/>
  <c r="N52" i="9"/>
  <c r="AD52" i="9"/>
  <c r="J53" i="9"/>
  <c r="Z53" i="9"/>
  <c r="E30" i="9"/>
  <c r="U30" i="9"/>
  <c r="AK30" i="9"/>
  <c r="S52" i="9"/>
  <c r="AI52" i="9"/>
  <c r="O53" i="9"/>
  <c r="AE53" i="9"/>
  <c r="J30" i="9"/>
  <c r="Z30" i="9"/>
  <c r="D51" i="9"/>
  <c r="E51" i="9" s="1"/>
  <c r="F51" i="9" s="1"/>
  <c r="G51" i="9" s="1"/>
  <c r="H51" i="9" s="1"/>
  <c r="I51" i="9" s="1"/>
  <c r="J51" i="9" s="1"/>
  <c r="K51" i="9" s="1"/>
  <c r="L51" i="9" s="1"/>
  <c r="M51" i="9" s="1"/>
  <c r="N51" i="9" s="1"/>
  <c r="O51" i="9" s="1"/>
  <c r="P51" i="9" s="1"/>
  <c r="Q51" i="9" s="1"/>
  <c r="R51" i="9" s="1"/>
  <c r="S51" i="9" s="1"/>
  <c r="T51" i="9" s="1"/>
  <c r="U51" i="9" s="1"/>
  <c r="V51" i="9" s="1"/>
  <c r="W51" i="9" s="1"/>
  <c r="X51" i="9" s="1"/>
  <c r="Y51" i="9" s="1"/>
  <c r="Z51" i="9" s="1"/>
  <c r="AA51" i="9" s="1"/>
  <c r="AB51" i="9" s="1"/>
  <c r="AC51" i="9" s="1"/>
  <c r="AD51" i="9" s="1"/>
  <c r="AE51" i="9" s="1"/>
  <c r="AF51" i="9" s="1"/>
  <c r="AG51" i="9" s="1"/>
  <c r="AH51" i="9" s="1"/>
  <c r="AI51" i="9" s="1"/>
  <c r="AJ51" i="9" s="1"/>
  <c r="AK51" i="9" s="1"/>
  <c r="AL51" i="9" s="1"/>
  <c r="AM51" i="9" s="1"/>
  <c r="P52" i="9"/>
  <c r="AF52" i="9"/>
  <c r="L53" i="9"/>
  <c r="AB53" i="9"/>
  <c r="E53" i="9"/>
  <c r="S30" i="9"/>
  <c r="O20" i="9"/>
  <c r="W21" i="9"/>
  <c r="G7" i="9"/>
  <c r="L20" i="9"/>
  <c r="AB20" i="9"/>
  <c r="H21" i="9"/>
  <c r="X21" i="9"/>
  <c r="O31" i="9"/>
  <c r="F42" i="9"/>
  <c r="S20" i="9"/>
  <c r="AE21" i="9"/>
  <c r="M20" i="9"/>
  <c r="I21" i="9"/>
  <c r="AG21" i="9"/>
  <c r="N41" i="9"/>
  <c r="K20" i="9"/>
  <c r="AA21" i="9"/>
  <c r="AL41" i="9"/>
  <c r="AC20" i="9"/>
  <c r="F20" i="9"/>
  <c r="V20" i="9"/>
  <c r="AL20" i="9"/>
  <c r="R21" i="9"/>
  <c r="AH21" i="9"/>
  <c r="AM31" i="9"/>
  <c r="AD42" i="9"/>
  <c r="T31" i="9"/>
  <c r="AJ31" i="9"/>
  <c r="S41" i="9"/>
  <c r="AI41" i="9"/>
  <c r="O42" i="9"/>
  <c r="AE42" i="9"/>
  <c r="I31" i="9"/>
  <c r="Y31" i="9"/>
  <c r="D40" i="9"/>
  <c r="E40" i="9" s="1"/>
  <c r="F40" i="9" s="1"/>
  <c r="G40" i="9" s="1"/>
  <c r="H40" i="9" s="1"/>
  <c r="I40" i="9" s="1"/>
  <c r="J40" i="9" s="1"/>
  <c r="K40" i="9" s="1"/>
  <c r="L40" i="9" s="1"/>
  <c r="M40" i="9" s="1"/>
  <c r="N40" i="9" s="1"/>
  <c r="O40" i="9" s="1"/>
  <c r="P40" i="9" s="1"/>
  <c r="Q40" i="9" s="1"/>
  <c r="R40" i="9" s="1"/>
  <c r="S40" i="9" s="1"/>
  <c r="T40" i="9" s="1"/>
  <c r="U40" i="9" s="1"/>
  <c r="V40" i="9" s="1"/>
  <c r="W40" i="9" s="1"/>
  <c r="X40" i="9" s="1"/>
  <c r="Y40" i="9" s="1"/>
  <c r="Z40" i="9" s="1"/>
  <c r="AA40" i="9" s="1"/>
  <c r="AB40" i="9" s="1"/>
  <c r="AC40" i="9" s="1"/>
  <c r="AD40" i="9" s="1"/>
  <c r="AE40" i="9" s="1"/>
  <c r="AF40" i="9" s="1"/>
  <c r="AG40" i="9" s="1"/>
  <c r="AH40" i="9" s="1"/>
  <c r="AI40" i="9" s="1"/>
  <c r="AJ40" i="9" s="1"/>
  <c r="AK40" i="9" s="1"/>
  <c r="AL40" i="9" s="1"/>
  <c r="AM40" i="9" s="1"/>
  <c r="P41" i="9"/>
  <c r="AF41" i="9"/>
  <c r="L42" i="9"/>
  <c r="AB42" i="9"/>
  <c r="J31" i="9"/>
  <c r="Z31" i="9"/>
  <c r="E41" i="9"/>
  <c r="U41" i="9"/>
  <c r="AK41" i="9"/>
  <c r="Q42" i="9"/>
  <c r="AG42" i="9"/>
  <c r="J11" i="9"/>
  <c r="Q52" i="9"/>
  <c r="Y53" i="9"/>
  <c r="AM30" i="9"/>
  <c r="AK52" i="9"/>
  <c r="H30" i="9"/>
  <c r="X30" i="9"/>
  <c r="D31" i="9"/>
  <c r="R52" i="9"/>
  <c r="AH52" i="9"/>
  <c r="N53" i="9"/>
  <c r="AD53" i="9"/>
  <c r="I30" i="9"/>
  <c r="Y30" i="9"/>
  <c r="G52" i="9"/>
  <c r="W52" i="9"/>
  <c r="AM52" i="9"/>
  <c r="S53" i="9"/>
  <c r="AI53" i="9"/>
  <c r="N30" i="9"/>
  <c r="AD30" i="9"/>
  <c r="D52" i="9"/>
  <c r="T52" i="9"/>
  <c r="AJ52" i="9"/>
  <c r="P53" i="9"/>
  <c r="AF53" i="9"/>
  <c r="Y52" i="9"/>
  <c r="Q53" i="9"/>
  <c r="AA20" i="9"/>
  <c r="AI21" i="9"/>
  <c r="D19" i="9"/>
  <c r="P20" i="9"/>
  <c r="AF20" i="9"/>
  <c r="L21" i="9"/>
  <c r="AB21" i="9"/>
  <c r="AE31" i="9"/>
  <c r="V42" i="9"/>
  <c r="AE20" i="9"/>
  <c r="V41" i="9"/>
  <c r="U20" i="9"/>
  <c r="Q21" i="9"/>
  <c r="AK21" i="9"/>
  <c r="AD41" i="9"/>
  <c r="W20" i="9"/>
  <c r="AM21" i="9"/>
  <c r="I20" i="9"/>
  <c r="AK20" i="9"/>
  <c r="J20" i="9"/>
  <c r="Z20" i="9"/>
  <c r="F21" i="9"/>
  <c r="V21" i="9"/>
  <c r="AL21" i="9"/>
  <c r="R41" i="9"/>
  <c r="H31" i="9"/>
  <c r="X31" i="9"/>
  <c r="G41" i="9"/>
  <c r="W41" i="9"/>
  <c r="AM41" i="9"/>
  <c r="S42" i="9"/>
  <c r="AI42" i="9"/>
  <c r="M31" i="9"/>
  <c r="AC31" i="9"/>
  <c r="D41" i="9"/>
  <c r="T41" i="9"/>
  <c r="AJ41" i="9"/>
  <c r="P42" i="9"/>
  <c r="AF42" i="9"/>
  <c r="N31" i="9"/>
  <c r="AD31" i="9"/>
  <c r="I41" i="9"/>
  <c r="Y41" i="9"/>
  <c r="E42" i="9"/>
  <c r="U42" i="9"/>
  <c r="AK42" i="9"/>
  <c r="H9" i="9" l="1"/>
  <c r="M65" i="7"/>
  <c r="M53" i="7"/>
  <c r="M41" i="7"/>
  <c r="N29" i="7"/>
  <c r="M32" i="9"/>
  <c r="AB32" i="9"/>
  <c r="V54" i="9"/>
  <c r="AC32" i="9"/>
  <c r="F54" i="9"/>
  <c r="AG54" i="9"/>
  <c r="AI22" i="9"/>
  <c r="E73" i="10"/>
  <c r="E72" i="10"/>
  <c r="C83" i="10"/>
  <c r="K5" i="10"/>
  <c r="K12" i="10"/>
  <c r="K13" i="10" s="1"/>
  <c r="G113" i="10"/>
  <c r="G112" i="10"/>
  <c r="J5" i="10"/>
  <c r="J12" i="10"/>
  <c r="J13" i="10" s="1"/>
  <c r="E65" i="10"/>
  <c r="F63" i="10"/>
  <c r="F62" i="10"/>
  <c r="F115" i="10"/>
  <c r="E133" i="10"/>
  <c r="E132" i="10"/>
  <c r="G123" i="10"/>
  <c r="G122" i="10"/>
  <c r="H5" i="10"/>
  <c r="H12" i="10"/>
  <c r="H13" i="10" s="1"/>
  <c r="E145" i="10"/>
  <c r="F155" i="10"/>
  <c r="F125" i="10"/>
  <c r="F143" i="10"/>
  <c r="F142" i="10"/>
  <c r="G153" i="10"/>
  <c r="G152" i="10"/>
  <c r="D75" i="10"/>
  <c r="N8" i="10"/>
  <c r="G5" i="10"/>
  <c r="G12" i="10"/>
  <c r="G13" i="10" s="1"/>
  <c r="AA32" i="9"/>
  <c r="AA54" i="9"/>
  <c r="D115" i="9"/>
  <c r="K54" i="9"/>
  <c r="D135" i="9"/>
  <c r="D112" i="9"/>
  <c r="E113" i="9" s="1"/>
  <c r="D145" i="9"/>
  <c r="T22" i="9"/>
  <c r="W32" i="9"/>
  <c r="H54" i="9"/>
  <c r="AL54" i="9"/>
  <c r="I54" i="9"/>
  <c r="D132" i="9"/>
  <c r="E133" i="9" s="1"/>
  <c r="E135" i="9" s="1"/>
  <c r="E155" i="9"/>
  <c r="E152" i="9"/>
  <c r="E62" i="9"/>
  <c r="F63" i="9" s="1"/>
  <c r="E125" i="9"/>
  <c r="D125" i="9"/>
  <c r="D155" i="9"/>
  <c r="R32" i="9"/>
  <c r="D22" i="9"/>
  <c r="L32" i="9"/>
  <c r="X54" i="9"/>
  <c r="AJ22" i="9"/>
  <c r="AA56" i="9"/>
  <c r="AA57" i="9" s="1"/>
  <c r="AL56" i="9"/>
  <c r="AL57" i="9" s="1"/>
  <c r="K8" i="9"/>
  <c r="AE32" i="9"/>
  <c r="I56" i="9"/>
  <c r="I57" i="9" s="1"/>
  <c r="AH32" i="9"/>
  <c r="T23" i="9"/>
  <c r="T24" i="9" s="1"/>
  <c r="L33" i="9"/>
  <c r="L34" i="9" s="1"/>
  <c r="AC33" i="9"/>
  <c r="AC34" i="9" s="1"/>
  <c r="D23" i="9"/>
  <c r="D24" i="9" s="1"/>
  <c r="AH33" i="9"/>
  <c r="AH34" i="9" s="1"/>
  <c r="Y45" i="9"/>
  <c r="Y46" i="9" s="1"/>
  <c r="Y43" i="9"/>
  <c r="D45" i="9"/>
  <c r="D46" i="9" s="1"/>
  <c r="D43" i="9"/>
  <c r="J7" i="9"/>
  <c r="AK23" i="9"/>
  <c r="AK24" i="9" s="1"/>
  <c r="AK22" i="9"/>
  <c r="AD45" i="9"/>
  <c r="AD46" i="9" s="1"/>
  <c r="AD43" i="9"/>
  <c r="V45" i="9"/>
  <c r="V46" i="9" s="1"/>
  <c r="V43" i="9"/>
  <c r="E19" i="9"/>
  <c r="F19" i="9" s="1"/>
  <c r="G19" i="9" s="1"/>
  <c r="H19" i="9" s="1"/>
  <c r="I19" i="9" s="1"/>
  <c r="J19" i="9" s="1"/>
  <c r="K19" i="9" s="1"/>
  <c r="L19" i="9" s="1"/>
  <c r="M19" i="9" s="1"/>
  <c r="N19" i="9" s="1"/>
  <c r="O19" i="9" s="1"/>
  <c r="P19" i="9" s="1"/>
  <c r="Q19" i="9" s="1"/>
  <c r="R19" i="9" s="1"/>
  <c r="S19" i="9" s="1"/>
  <c r="T19" i="9" s="1"/>
  <c r="U19" i="9" s="1"/>
  <c r="V19" i="9" s="1"/>
  <c r="W19" i="9" s="1"/>
  <c r="X19" i="9" s="1"/>
  <c r="Y19" i="9" s="1"/>
  <c r="Z19" i="9" s="1"/>
  <c r="AA19" i="9" s="1"/>
  <c r="AB19" i="9" s="1"/>
  <c r="AC19" i="9" s="1"/>
  <c r="AD19" i="9" s="1"/>
  <c r="AE19" i="9" s="1"/>
  <c r="AF19" i="9" s="1"/>
  <c r="AG19" i="9" s="1"/>
  <c r="AH19" i="9" s="1"/>
  <c r="AI19" i="9" s="1"/>
  <c r="AJ19" i="9" s="1"/>
  <c r="AK19" i="9" s="1"/>
  <c r="AL19" i="9" s="1"/>
  <c r="AM19" i="9" s="1"/>
  <c r="G9" i="9"/>
  <c r="Y54" i="9"/>
  <c r="Y56" i="9"/>
  <c r="Y57" i="9" s="1"/>
  <c r="T56" i="9"/>
  <c r="T57" i="9" s="1"/>
  <c r="T54" i="9"/>
  <c r="G56" i="9"/>
  <c r="G57" i="9" s="1"/>
  <c r="G54" i="9"/>
  <c r="X33" i="9"/>
  <c r="X34" i="9" s="1"/>
  <c r="X32" i="9"/>
  <c r="Q56" i="9"/>
  <c r="Q57" i="9" s="1"/>
  <c r="Q54" i="9"/>
  <c r="AK45" i="9"/>
  <c r="AK46" i="9" s="1"/>
  <c r="AK43" i="9"/>
  <c r="P45" i="9"/>
  <c r="P46" i="9" s="1"/>
  <c r="P43" i="9"/>
  <c r="F23" i="9"/>
  <c r="F24" i="9" s="1"/>
  <c r="F22" i="9"/>
  <c r="K23" i="9"/>
  <c r="K24" i="9" s="1"/>
  <c r="K22" i="9"/>
  <c r="M23" i="9"/>
  <c r="M24" i="9" s="1"/>
  <c r="M22" i="9"/>
  <c r="L23" i="9"/>
  <c r="L24" i="9" s="1"/>
  <c r="L22" i="9"/>
  <c r="S32" i="9"/>
  <c r="S33" i="9"/>
  <c r="S34" i="9" s="1"/>
  <c r="AF56" i="9"/>
  <c r="AF57" i="9" s="1"/>
  <c r="AF54" i="9"/>
  <c r="J33" i="9"/>
  <c r="J34" i="9" s="1"/>
  <c r="J32" i="9"/>
  <c r="S56" i="9"/>
  <c r="S57" i="9" s="1"/>
  <c r="S54" i="9"/>
  <c r="AJ33" i="9"/>
  <c r="AJ34" i="9" s="1"/>
  <c r="AJ32" i="9"/>
  <c r="M56" i="9"/>
  <c r="M57" i="9" s="1"/>
  <c r="M54" i="9"/>
  <c r="Q45" i="9"/>
  <c r="Q46" i="9" s="1"/>
  <c r="Q43" i="9"/>
  <c r="Y23" i="9"/>
  <c r="Y24" i="9" s="1"/>
  <c r="Y22" i="9"/>
  <c r="L56" i="9"/>
  <c r="L57" i="9" s="1"/>
  <c r="L54" i="9"/>
  <c r="AG33" i="9"/>
  <c r="AG34" i="9" s="1"/>
  <c r="AG32" i="9"/>
  <c r="P33" i="9"/>
  <c r="P34" i="9" s="1"/>
  <c r="P32" i="9"/>
  <c r="M45" i="9"/>
  <c r="M46" i="9" s="1"/>
  <c r="M43" i="9"/>
  <c r="Q23" i="9"/>
  <c r="Q24" i="9" s="1"/>
  <c r="Q22" i="9"/>
  <c r="AJ23" i="9"/>
  <c r="AJ24" i="9" s="1"/>
  <c r="E54" i="9"/>
  <c r="W33" i="9"/>
  <c r="W34" i="9" s="1"/>
  <c r="I45" i="9"/>
  <c r="I46" i="9" s="1"/>
  <c r="I43" i="9"/>
  <c r="AM45" i="9"/>
  <c r="AM46" i="9" s="1"/>
  <c r="AM43" i="9"/>
  <c r="I23" i="9"/>
  <c r="I24" i="9" s="1"/>
  <c r="I22" i="9"/>
  <c r="AE23" i="9"/>
  <c r="AE24" i="9" s="1"/>
  <c r="AE22" i="9"/>
  <c r="D56" i="9"/>
  <c r="D57" i="9" s="1"/>
  <c r="D54" i="9"/>
  <c r="K7" i="9"/>
  <c r="Y33" i="9"/>
  <c r="Y34" i="9" s="1"/>
  <c r="Y32" i="9"/>
  <c r="AH56" i="9"/>
  <c r="AH57" i="9" s="1"/>
  <c r="AH54" i="9"/>
  <c r="H33" i="9"/>
  <c r="H34" i="9" s="1"/>
  <c r="H32" i="9"/>
  <c r="U45" i="9"/>
  <c r="U46" i="9" s="1"/>
  <c r="U43" i="9"/>
  <c r="AC23" i="9"/>
  <c r="AC24" i="9" s="1"/>
  <c r="AC22" i="9"/>
  <c r="N43" i="9"/>
  <c r="N45" i="9"/>
  <c r="N46" i="9" s="1"/>
  <c r="P56" i="9"/>
  <c r="P57" i="9" s="1"/>
  <c r="P54" i="9"/>
  <c r="AK33" i="9"/>
  <c r="AK34" i="9" s="1"/>
  <c r="AK32" i="9"/>
  <c r="T33" i="9"/>
  <c r="T34" i="9" s="1"/>
  <c r="T32" i="9"/>
  <c r="E122" i="9"/>
  <c r="F123" i="9" s="1"/>
  <c r="F125" i="9" s="1"/>
  <c r="AG56" i="9"/>
  <c r="AG57" i="9" s="1"/>
  <c r="AE45" i="9"/>
  <c r="AE46" i="9" s="1"/>
  <c r="AE43" i="9"/>
  <c r="AH23" i="9"/>
  <c r="AH24" i="9" s="1"/>
  <c r="AH22" i="9"/>
  <c r="F45" i="9"/>
  <c r="F46" i="9" s="1"/>
  <c r="F43" i="9"/>
  <c r="G23" i="9"/>
  <c r="G24" i="9" s="1"/>
  <c r="G22" i="9"/>
  <c r="AL33" i="9"/>
  <c r="AL34" i="9" s="1"/>
  <c r="AL32" i="9"/>
  <c r="Q33" i="9"/>
  <c r="Q34" i="9" s="1"/>
  <c r="Q32" i="9"/>
  <c r="Z56" i="9"/>
  <c r="Z57" i="9" s="1"/>
  <c r="Z54" i="9"/>
  <c r="U54" i="9"/>
  <c r="U56" i="9"/>
  <c r="U57" i="9" s="1"/>
  <c r="J8" i="9"/>
  <c r="AA45" i="9"/>
  <c r="AA46" i="9" s="1"/>
  <c r="AA43" i="9"/>
  <c r="AH45" i="9"/>
  <c r="AH46" i="9" s="1"/>
  <c r="AH43" i="9"/>
  <c r="AD23" i="9"/>
  <c r="AD24" i="9" s="1"/>
  <c r="AD22" i="9"/>
  <c r="X56" i="9"/>
  <c r="X57" i="9" s="1"/>
  <c r="F56" i="9"/>
  <c r="F57" i="9" s="1"/>
  <c r="O114" i="9"/>
  <c r="K114" i="9"/>
  <c r="G114" i="9"/>
  <c r="N114" i="9"/>
  <c r="J114" i="9"/>
  <c r="F114" i="9"/>
  <c r="M114" i="9"/>
  <c r="I114" i="9"/>
  <c r="E114" i="9"/>
  <c r="L114" i="9"/>
  <c r="AM74" i="9"/>
  <c r="AI74" i="9"/>
  <c r="AE74" i="9"/>
  <c r="AA74" i="9"/>
  <c r="W74" i="9"/>
  <c r="S74" i="9"/>
  <c r="O74" i="9"/>
  <c r="K74" i="9"/>
  <c r="G74" i="9"/>
  <c r="C72" i="9"/>
  <c r="H114" i="9"/>
  <c r="AL74" i="9"/>
  <c r="AH74" i="9"/>
  <c r="AD74" i="9"/>
  <c r="Z74" i="9"/>
  <c r="V74" i="9"/>
  <c r="R74" i="9"/>
  <c r="N74" i="9"/>
  <c r="J74" i="9"/>
  <c r="F74" i="9"/>
  <c r="AK74" i="9"/>
  <c r="AG74" i="9"/>
  <c r="AC74" i="9"/>
  <c r="Y74" i="9"/>
  <c r="U74" i="9"/>
  <c r="Q74" i="9"/>
  <c r="M74" i="9"/>
  <c r="I74" i="9"/>
  <c r="E74" i="9"/>
  <c r="AB74" i="9"/>
  <c r="L74" i="9"/>
  <c r="X74" i="9"/>
  <c r="H74" i="9"/>
  <c r="AJ74" i="9"/>
  <c r="T74" i="9"/>
  <c r="AF74" i="9"/>
  <c r="P74" i="9"/>
  <c r="AJ45" i="9"/>
  <c r="AJ46" i="9" s="1"/>
  <c r="AJ43" i="9"/>
  <c r="W45" i="9"/>
  <c r="W46" i="9" s="1"/>
  <c r="W43" i="9"/>
  <c r="R45" i="9"/>
  <c r="R46" i="9" s="1"/>
  <c r="R43" i="9"/>
  <c r="Z23" i="9"/>
  <c r="Z24" i="9" s="1"/>
  <c r="Z22" i="9"/>
  <c r="AF23" i="9"/>
  <c r="AF24" i="9" s="1"/>
  <c r="AF22" i="9"/>
  <c r="AA22" i="9"/>
  <c r="AA23" i="9"/>
  <c r="AA24" i="9" s="1"/>
  <c r="AD33" i="9"/>
  <c r="AD34" i="9" s="1"/>
  <c r="AD32" i="9"/>
  <c r="AM56" i="9"/>
  <c r="AM57" i="9" s="1"/>
  <c r="AM54" i="9"/>
  <c r="I33" i="9"/>
  <c r="I34" i="9" s="1"/>
  <c r="I32" i="9"/>
  <c r="R56" i="9"/>
  <c r="R57" i="9" s="1"/>
  <c r="R54" i="9"/>
  <c r="AK54" i="9"/>
  <c r="AK56" i="9"/>
  <c r="AK57" i="9" s="1"/>
  <c r="E45" i="9"/>
  <c r="E46" i="9" s="1"/>
  <c r="E43" i="9"/>
  <c r="AI45" i="9"/>
  <c r="AI46" i="9" s="1"/>
  <c r="AI43" i="9"/>
  <c r="AL23" i="9"/>
  <c r="AL24" i="9" s="1"/>
  <c r="AL22" i="9"/>
  <c r="AL45" i="9"/>
  <c r="AL46" i="9" s="1"/>
  <c r="AL43" i="9"/>
  <c r="S23" i="9"/>
  <c r="S24" i="9" s="1"/>
  <c r="S22" i="9"/>
  <c r="U33" i="9"/>
  <c r="U34" i="9" s="1"/>
  <c r="U32" i="9"/>
  <c r="AD56" i="9"/>
  <c r="AD57" i="9" s="1"/>
  <c r="AD54" i="9"/>
  <c r="D33" i="9"/>
  <c r="D34" i="9" s="1"/>
  <c r="D32" i="9"/>
  <c r="AB45" i="9"/>
  <c r="AB46" i="9" s="1"/>
  <c r="AB43" i="9"/>
  <c r="O45" i="9"/>
  <c r="O46" i="9" s="1"/>
  <c r="O43" i="9"/>
  <c r="R23" i="9"/>
  <c r="R24" i="9" s="1"/>
  <c r="R22" i="9"/>
  <c r="Z45" i="9"/>
  <c r="Z46" i="9" s="1"/>
  <c r="Z43" i="9"/>
  <c r="X23" i="9"/>
  <c r="X24" i="9" s="1"/>
  <c r="X22" i="9"/>
  <c r="O33" i="9"/>
  <c r="O34" i="9" s="1"/>
  <c r="O32" i="9"/>
  <c r="V33" i="9"/>
  <c r="V34" i="9" s="1"/>
  <c r="V32" i="9"/>
  <c r="AE56" i="9"/>
  <c r="AE57" i="9" s="1"/>
  <c r="AE54" i="9"/>
  <c r="J56" i="9"/>
  <c r="J57" i="9" s="1"/>
  <c r="J54" i="9"/>
  <c r="G32" i="9"/>
  <c r="G33" i="9"/>
  <c r="G34" i="9" s="1"/>
  <c r="K33" i="9"/>
  <c r="K34" i="9" s="1"/>
  <c r="K32" i="9"/>
  <c r="X45" i="9"/>
  <c r="X46" i="9" s="1"/>
  <c r="X43" i="9"/>
  <c r="K45" i="9"/>
  <c r="K46" i="9" s="1"/>
  <c r="K43" i="9"/>
  <c r="N23" i="9"/>
  <c r="N24" i="9" s="1"/>
  <c r="N22" i="9"/>
  <c r="AM22" i="9"/>
  <c r="AM23" i="9"/>
  <c r="AM24" i="9" s="1"/>
  <c r="AG23" i="9"/>
  <c r="AG24" i="9" s="1"/>
  <c r="AG22" i="9"/>
  <c r="J45" i="9"/>
  <c r="J46" i="9" s="1"/>
  <c r="J43" i="9"/>
  <c r="AI23" i="9"/>
  <c r="AI24" i="9" s="1"/>
  <c r="T45" i="9"/>
  <c r="T46" i="9" s="1"/>
  <c r="T43" i="9"/>
  <c r="G45" i="9"/>
  <c r="G46" i="9" s="1"/>
  <c r="G43" i="9"/>
  <c r="J23" i="9"/>
  <c r="J24" i="9" s="1"/>
  <c r="J22" i="9"/>
  <c r="W23" i="9"/>
  <c r="W24" i="9" s="1"/>
  <c r="W22" i="9"/>
  <c r="U23" i="9"/>
  <c r="U24" i="9" s="1"/>
  <c r="U22" i="9"/>
  <c r="P23" i="9"/>
  <c r="P24" i="9" s="1"/>
  <c r="P22" i="9"/>
  <c r="AJ56" i="9"/>
  <c r="AJ57" i="9" s="1"/>
  <c r="AJ54" i="9"/>
  <c r="N33" i="9"/>
  <c r="N34" i="9" s="1"/>
  <c r="N32" i="9"/>
  <c r="W56" i="9"/>
  <c r="W57" i="9" s="1"/>
  <c r="W54" i="9"/>
  <c r="AM32" i="9"/>
  <c r="AM33" i="9"/>
  <c r="AM34" i="9" s="1"/>
  <c r="AF45" i="9"/>
  <c r="AF46" i="9" s="1"/>
  <c r="AF43" i="9"/>
  <c r="S45" i="9"/>
  <c r="S46" i="9" s="1"/>
  <c r="S43" i="9"/>
  <c r="V23" i="9"/>
  <c r="V24" i="9" s="1"/>
  <c r="V22" i="9"/>
  <c r="AB23" i="9"/>
  <c r="AB24" i="9" s="1"/>
  <c r="AB22" i="9"/>
  <c r="O23" i="9"/>
  <c r="O24" i="9" s="1"/>
  <c r="O22" i="9"/>
  <c r="Z33" i="9"/>
  <c r="Z34" i="9" s="1"/>
  <c r="Z32" i="9"/>
  <c r="AI56" i="9"/>
  <c r="AI57" i="9" s="1"/>
  <c r="AI54" i="9"/>
  <c r="E33" i="9"/>
  <c r="E34" i="9" s="1"/>
  <c r="E32" i="9"/>
  <c r="N56" i="9"/>
  <c r="N57" i="9" s="1"/>
  <c r="N54" i="9"/>
  <c r="AG45" i="9"/>
  <c r="AG46" i="9" s="1"/>
  <c r="AG43" i="9"/>
  <c r="L45" i="9"/>
  <c r="L46" i="9" s="1"/>
  <c r="L43" i="9"/>
  <c r="E23" i="9"/>
  <c r="E24" i="9" s="1"/>
  <c r="E22" i="9"/>
  <c r="H23" i="9"/>
  <c r="H24" i="9" s="1"/>
  <c r="H22" i="9"/>
  <c r="AI32" i="9"/>
  <c r="AI33" i="9"/>
  <c r="AI34" i="9" s="1"/>
  <c r="AB56" i="9"/>
  <c r="AB57" i="9" s="1"/>
  <c r="AB54" i="9"/>
  <c r="F33" i="9"/>
  <c r="F34" i="9" s="1"/>
  <c r="F32" i="9"/>
  <c r="O56" i="9"/>
  <c r="O57" i="9" s="1"/>
  <c r="O54" i="9"/>
  <c r="AF33" i="9"/>
  <c r="AF34" i="9" s="1"/>
  <c r="AF32" i="9"/>
  <c r="AC56" i="9"/>
  <c r="AC57" i="9" s="1"/>
  <c r="AC54" i="9"/>
  <c r="AC45" i="9"/>
  <c r="AC46" i="9" s="1"/>
  <c r="AC43" i="9"/>
  <c r="H45" i="9"/>
  <c r="H46" i="9" s="1"/>
  <c r="H43" i="9"/>
  <c r="E56" i="9"/>
  <c r="E57" i="9" s="1"/>
  <c r="H56" i="9"/>
  <c r="H57" i="9" s="1"/>
  <c r="R33" i="9"/>
  <c r="R34" i="9" s="1"/>
  <c r="R35" i="9" s="1"/>
  <c r="K56" i="9"/>
  <c r="K57" i="9" s="1"/>
  <c r="M33" i="9"/>
  <c r="M34" i="9" s="1"/>
  <c r="M35" i="9" s="1"/>
  <c r="V56" i="9"/>
  <c r="V57" i="9" s="1"/>
  <c r="AB33" i="9"/>
  <c r="AB34" i="9" s="1"/>
  <c r="AE33" i="9"/>
  <c r="AE34" i="9" s="1"/>
  <c r="AA33" i="9"/>
  <c r="AA34" i="9" s="1"/>
  <c r="F153" i="9" l="1"/>
  <c r="F155" i="9" s="1"/>
  <c r="AB35" i="9"/>
  <c r="K58" i="9"/>
  <c r="I58" i="9"/>
  <c r="E112" i="9"/>
  <c r="F113" i="9" s="1"/>
  <c r="F115" i="9" s="1"/>
  <c r="AA35" i="9"/>
  <c r="AG58" i="9"/>
  <c r="AA58" i="9"/>
  <c r="H58" i="9"/>
  <c r="V58" i="9"/>
  <c r="AI25" i="9"/>
  <c r="N65" i="7"/>
  <c r="N53" i="7"/>
  <c r="N41" i="7"/>
  <c r="O29" i="7"/>
  <c r="AL58" i="9"/>
  <c r="AC35" i="9"/>
  <c r="F58" i="9"/>
  <c r="AE35" i="9"/>
  <c r="AJ25" i="9"/>
  <c r="P58" i="9"/>
  <c r="E135" i="10"/>
  <c r="G155" i="10"/>
  <c r="G125" i="10"/>
  <c r="F65" i="10"/>
  <c r="H113" i="10"/>
  <c r="H112" i="10"/>
  <c r="F145" i="10"/>
  <c r="H153" i="10"/>
  <c r="H152" i="10"/>
  <c r="G143" i="10"/>
  <c r="G142" i="10"/>
  <c r="F133" i="10"/>
  <c r="F132" i="10"/>
  <c r="G115" i="10"/>
  <c r="F73" i="10"/>
  <c r="F72" i="10"/>
  <c r="C90" i="10"/>
  <c r="D84" i="10"/>
  <c r="E75" i="10"/>
  <c r="H123" i="10"/>
  <c r="H122" i="10"/>
  <c r="G62" i="10"/>
  <c r="G63" i="10"/>
  <c r="T25" i="9"/>
  <c r="W35" i="9"/>
  <c r="E132" i="9"/>
  <c r="F133" i="9" s="1"/>
  <c r="D25" i="9"/>
  <c r="G5" i="9" s="1"/>
  <c r="K9" i="9"/>
  <c r="E65" i="9"/>
  <c r="F62" i="9"/>
  <c r="F65" i="9"/>
  <c r="E115" i="9"/>
  <c r="L35" i="9"/>
  <c r="T58" i="9"/>
  <c r="E58" i="9"/>
  <c r="X58" i="9"/>
  <c r="AM35" i="9"/>
  <c r="H6" i="9" s="1"/>
  <c r="S58" i="9"/>
  <c r="AF58" i="9"/>
  <c r="Q58" i="9"/>
  <c r="AH35" i="9"/>
  <c r="AH58" i="9"/>
  <c r="M58" i="9"/>
  <c r="G58" i="9"/>
  <c r="J47" i="9"/>
  <c r="K47" i="9"/>
  <c r="K35" i="9"/>
  <c r="J58" i="9"/>
  <c r="V35" i="9"/>
  <c r="X25" i="9"/>
  <c r="R25" i="9"/>
  <c r="AB47" i="9"/>
  <c r="AD58" i="9"/>
  <c r="S25" i="9"/>
  <c r="AL25" i="9"/>
  <c r="E47" i="9"/>
  <c r="R58" i="9"/>
  <c r="AM58" i="9"/>
  <c r="K6" i="9" s="1"/>
  <c r="Z25" i="9"/>
  <c r="W47" i="9"/>
  <c r="Z58" i="9"/>
  <c r="AL35" i="9"/>
  <c r="F47" i="9"/>
  <c r="AE47" i="9"/>
  <c r="AE58" i="9"/>
  <c r="AK35" i="9"/>
  <c r="U47" i="9"/>
  <c r="L25" i="9"/>
  <c r="K25" i="9"/>
  <c r="P47" i="9"/>
  <c r="V47" i="9"/>
  <c r="AI35" i="9"/>
  <c r="T35" i="9"/>
  <c r="H35" i="9"/>
  <c r="AJ35" i="9"/>
  <c r="M25" i="9"/>
  <c r="AK47" i="9"/>
  <c r="AD47" i="9"/>
  <c r="AG25" i="9"/>
  <c r="N25" i="9"/>
  <c r="X47" i="9"/>
  <c r="O35" i="9"/>
  <c r="Z47" i="9"/>
  <c r="O47" i="9"/>
  <c r="U35" i="9"/>
  <c r="AL47" i="9"/>
  <c r="AI47" i="9"/>
  <c r="I35" i="9"/>
  <c r="AD35" i="9"/>
  <c r="AF25" i="9"/>
  <c r="R47" i="9"/>
  <c r="AJ47" i="9"/>
  <c r="Q35" i="9"/>
  <c r="G25" i="9"/>
  <c r="AH25" i="9"/>
  <c r="AC25" i="9"/>
  <c r="Y35" i="9"/>
  <c r="J35" i="9"/>
  <c r="F25" i="9"/>
  <c r="X35" i="9"/>
  <c r="AK25" i="9"/>
  <c r="D35" i="9"/>
  <c r="H10" i="9"/>
  <c r="AC47" i="9"/>
  <c r="AC58" i="9"/>
  <c r="O58" i="9"/>
  <c r="AB58" i="9"/>
  <c r="H25" i="9"/>
  <c r="L47" i="9"/>
  <c r="E35" i="9"/>
  <c r="Z35" i="9"/>
  <c r="AB25" i="9"/>
  <c r="S47" i="9"/>
  <c r="N35" i="9"/>
  <c r="P25" i="9"/>
  <c r="W25" i="9"/>
  <c r="G47" i="9"/>
  <c r="AM25" i="9"/>
  <c r="G6" i="9" s="1"/>
  <c r="AA25" i="9"/>
  <c r="F112" i="9"/>
  <c r="H47" i="9"/>
  <c r="AF35" i="9"/>
  <c r="F35" i="9"/>
  <c r="E25" i="9"/>
  <c r="G10" i="9"/>
  <c r="AG47" i="9"/>
  <c r="N58" i="9"/>
  <c r="AI58" i="9"/>
  <c r="O25" i="9"/>
  <c r="V25" i="9"/>
  <c r="AF47" i="9"/>
  <c r="W58" i="9"/>
  <c r="AJ58" i="9"/>
  <c r="U25" i="9"/>
  <c r="J25" i="9"/>
  <c r="T47" i="9"/>
  <c r="G35" i="9"/>
  <c r="AK58" i="9"/>
  <c r="M8" i="9"/>
  <c r="D142" i="9"/>
  <c r="E143" i="9" s="1"/>
  <c r="AD25" i="9"/>
  <c r="AA47" i="9"/>
  <c r="D58" i="9"/>
  <c r="K10" i="9"/>
  <c r="I25" i="9"/>
  <c r="I47" i="9"/>
  <c r="M47" i="9"/>
  <c r="AG35" i="9"/>
  <c r="Y25" i="9"/>
  <c r="S35" i="9"/>
  <c r="J9" i="9"/>
  <c r="Y47" i="9"/>
  <c r="C78" i="9"/>
  <c r="D74" i="9"/>
  <c r="D72" i="9" s="1"/>
  <c r="D73" i="9"/>
  <c r="AH47" i="9"/>
  <c r="U58" i="9"/>
  <c r="F122" i="9"/>
  <c r="G123" i="9" s="1"/>
  <c r="G125" i="9" s="1"/>
  <c r="N47" i="9"/>
  <c r="AE25" i="9"/>
  <c r="AM47" i="9"/>
  <c r="J6" i="9" s="1"/>
  <c r="Q25" i="9"/>
  <c r="P35" i="9"/>
  <c r="L58" i="9"/>
  <c r="Q47" i="9"/>
  <c r="Y58" i="9"/>
  <c r="D47" i="9"/>
  <c r="J10" i="9"/>
  <c r="C5" i="1"/>
  <c r="C128" i="1" s="1"/>
  <c r="G63" i="9" l="1"/>
  <c r="G65" i="9" s="1"/>
  <c r="O65" i="7"/>
  <c r="O53" i="7"/>
  <c r="O41" i="7"/>
  <c r="P29" i="7"/>
  <c r="H62" i="10"/>
  <c r="H63" i="10"/>
  <c r="C95" i="10"/>
  <c r="H143" i="10"/>
  <c r="H142" i="10"/>
  <c r="G73" i="10"/>
  <c r="G72" i="10"/>
  <c r="G133" i="10"/>
  <c r="G132" i="10"/>
  <c r="G145" i="10"/>
  <c r="I123" i="10"/>
  <c r="I122" i="10"/>
  <c r="F75" i="10"/>
  <c r="F135" i="10"/>
  <c r="I153" i="10"/>
  <c r="I152" i="10"/>
  <c r="I112" i="10"/>
  <c r="I113" i="10"/>
  <c r="G65" i="10"/>
  <c r="H125" i="10"/>
  <c r="H155" i="10"/>
  <c r="H115" i="10"/>
  <c r="F132" i="9"/>
  <c r="G133" i="9" s="1"/>
  <c r="G135" i="9" s="1"/>
  <c r="F135" i="9"/>
  <c r="E145" i="9"/>
  <c r="G112" i="9"/>
  <c r="G113" i="9"/>
  <c r="C158" i="1"/>
  <c r="G122" i="9"/>
  <c r="H123" i="9" s="1"/>
  <c r="H125" i="9" s="1"/>
  <c r="E73" i="9"/>
  <c r="E72" i="9"/>
  <c r="K5" i="9"/>
  <c r="K12" i="9"/>
  <c r="K13" i="9" s="1"/>
  <c r="E142" i="9"/>
  <c r="D75" i="9"/>
  <c r="N8" i="9"/>
  <c r="J5" i="9"/>
  <c r="J12" i="9"/>
  <c r="J13" i="9" s="1"/>
  <c r="C83" i="9"/>
  <c r="G12" i="9"/>
  <c r="G13" i="9" s="1"/>
  <c r="H5" i="9"/>
  <c r="H12" i="9"/>
  <c r="H13" i="9" s="1"/>
  <c r="C112" i="1"/>
  <c r="C118" i="1"/>
  <c r="C132" i="1"/>
  <c r="C138" i="1"/>
  <c r="C122" i="1"/>
  <c r="C142" i="1"/>
  <c r="C148" i="1"/>
  <c r="C152" i="1"/>
  <c r="E151" i="1"/>
  <c r="F151" i="1" s="1"/>
  <c r="G151" i="1" s="1"/>
  <c r="H151" i="1" s="1"/>
  <c r="I151" i="1" s="1"/>
  <c r="J151" i="1" s="1"/>
  <c r="K151" i="1" s="1"/>
  <c r="L151" i="1" s="1"/>
  <c r="M151" i="1" s="1"/>
  <c r="N151" i="1" s="1"/>
  <c r="O151" i="1" s="1"/>
  <c r="P151" i="1" s="1"/>
  <c r="Q151" i="1" s="1"/>
  <c r="R151" i="1" s="1"/>
  <c r="S151" i="1" s="1"/>
  <c r="T151" i="1" s="1"/>
  <c r="U151" i="1" s="1"/>
  <c r="V151" i="1" s="1"/>
  <c r="W151" i="1" s="1"/>
  <c r="X151" i="1" s="1"/>
  <c r="Y151" i="1" s="1"/>
  <c r="Z151" i="1" s="1"/>
  <c r="AA151" i="1" s="1"/>
  <c r="AB151" i="1" s="1"/>
  <c r="AC151" i="1" s="1"/>
  <c r="AD151" i="1" s="1"/>
  <c r="AE151" i="1" s="1"/>
  <c r="AF151" i="1" s="1"/>
  <c r="AG151" i="1" s="1"/>
  <c r="AH151" i="1" s="1"/>
  <c r="AI151" i="1" s="1"/>
  <c r="AJ151" i="1" s="1"/>
  <c r="AK151" i="1" s="1"/>
  <c r="AL151" i="1" s="1"/>
  <c r="AM151" i="1" s="1"/>
  <c r="AN151" i="1" s="1"/>
  <c r="AO151" i="1" s="1"/>
  <c r="AP151" i="1" s="1"/>
  <c r="AQ151" i="1" s="1"/>
  <c r="AR151" i="1" s="1"/>
  <c r="AS151" i="1" s="1"/>
  <c r="AT151" i="1" s="1"/>
  <c r="AU151" i="1" s="1"/>
  <c r="AV151" i="1" s="1"/>
  <c r="AW151" i="1" s="1"/>
  <c r="AX151" i="1" s="1"/>
  <c r="AY151" i="1" s="1"/>
  <c r="AZ151" i="1" s="1"/>
  <c r="BA151" i="1" s="1"/>
  <c r="BB151" i="1" s="1"/>
  <c r="BC151" i="1" s="1"/>
  <c r="BD151" i="1" s="1"/>
  <c r="BE151" i="1" s="1"/>
  <c r="BF151" i="1" s="1"/>
  <c r="BG151" i="1" s="1"/>
  <c r="BH151" i="1" s="1"/>
  <c r="BI151" i="1" s="1"/>
  <c r="BJ151" i="1" s="1"/>
  <c r="BK151" i="1" s="1"/>
  <c r="BL151" i="1" s="1"/>
  <c r="BM151" i="1" s="1"/>
  <c r="BN151" i="1" s="1"/>
  <c r="BO151" i="1" s="1"/>
  <c r="BP151" i="1" s="1"/>
  <c r="BQ151" i="1" s="1"/>
  <c r="BR151" i="1" s="1"/>
  <c r="BS151" i="1" s="1"/>
  <c r="BT151" i="1" s="1"/>
  <c r="BU151" i="1" s="1"/>
  <c r="BV151" i="1" s="1"/>
  <c r="BW151" i="1" s="1"/>
  <c r="BX151" i="1" s="1"/>
  <c r="BY151" i="1" s="1"/>
  <c r="BZ151" i="1" s="1"/>
  <c r="CA151" i="1" s="1"/>
  <c r="CB151" i="1" s="1"/>
  <c r="CC151" i="1" s="1"/>
  <c r="CD151" i="1" s="1"/>
  <c r="CE151" i="1" s="1"/>
  <c r="CF151" i="1" s="1"/>
  <c r="CG151" i="1" s="1"/>
  <c r="CH151" i="1" s="1"/>
  <c r="CI151" i="1" s="1"/>
  <c r="CJ151" i="1" s="1"/>
  <c r="CK151" i="1" s="1"/>
  <c r="CL151" i="1" s="1"/>
  <c r="CM151" i="1" s="1"/>
  <c r="CN151" i="1" s="1"/>
  <c r="CO151" i="1" s="1"/>
  <c r="CP151" i="1" s="1"/>
  <c r="CQ151" i="1" s="1"/>
  <c r="CR151" i="1" s="1"/>
  <c r="CS151" i="1" s="1"/>
  <c r="CT151" i="1" s="1"/>
  <c r="CU151" i="1" s="1"/>
  <c r="CV151" i="1" s="1"/>
  <c r="CW151" i="1" s="1"/>
  <c r="CX151" i="1" s="1"/>
  <c r="CY151" i="1" s="1"/>
  <c r="CZ151" i="1" s="1"/>
  <c r="DA151" i="1" s="1"/>
  <c r="DB151" i="1" s="1"/>
  <c r="DC151" i="1" s="1"/>
  <c r="DD151" i="1" s="1"/>
  <c r="DE151" i="1" s="1"/>
  <c r="DF151" i="1" s="1"/>
  <c r="DG151" i="1" s="1"/>
  <c r="DH151" i="1" s="1"/>
  <c r="DI151" i="1" s="1"/>
  <c r="DJ151" i="1" s="1"/>
  <c r="DK151" i="1" s="1"/>
  <c r="DL151" i="1" s="1"/>
  <c r="DM151" i="1" s="1"/>
  <c r="DN151" i="1" s="1"/>
  <c r="DO151" i="1" s="1"/>
  <c r="DP151" i="1" s="1"/>
  <c r="DQ151" i="1" s="1"/>
  <c r="DR151" i="1" s="1"/>
  <c r="DS151" i="1" s="1"/>
  <c r="F143" i="9" l="1"/>
  <c r="F145" i="9" s="1"/>
  <c r="P65" i="7"/>
  <c r="P53" i="7"/>
  <c r="P41" i="7"/>
  <c r="Q29" i="7"/>
  <c r="I115" i="10"/>
  <c r="H133" i="10"/>
  <c r="H132" i="10"/>
  <c r="J113" i="10"/>
  <c r="J112" i="10"/>
  <c r="G135" i="10"/>
  <c r="I143" i="10"/>
  <c r="I142" i="10"/>
  <c r="D85" i="10"/>
  <c r="D97" i="10"/>
  <c r="D95" i="10" s="1"/>
  <c r="D96" i="10"/>
  <c r="C102" i="10"/>
  <c r="J152" i="10"/>
  <c r="J153" i="10"/>
  <c r="J123" i="10"/>
  <c r="J122" i="10"/>
  <c r="H73" i="10"/>
  <c r="H72" i="10"/>
  <c r="H145" i="10"/>
  <c r="H65" i="10"/>
  <c r="I155" i="10"/>
  <c r="I125" i="10"/>
  <c r="G75" i="10"/>
  <c r="I63" i="10"/>
  <c r="I62" i="10"/>
  <c r="G132" i="9"/>
  <c r="H133" i="9" s="1"/>
  <c r="H135" i="9" s="1"/>
  <c r="G115" i="9"/>
  <c r="H112" i="9"/>
  <c r="H113" i="9"/>
  <c r="Z124" i="1"/>
  <c r="V124" i="1"/>
  <c r="R124" i="1"/>
  <c r="N124" i="1"/>
  <c r="J124" i="1"/>
  <c r="F124" i="1"/>
  <c r="S124" i="1"/>
  <c r="G124" i="1"/>
  <c r="Y124" i="1"/>
  <c r="U124" i="1"/>
  <c r="Q124" i="1"/>
  <c r="M124" i="1"/>
  <c r="I124" i="1"/>
  <c r="E124" i="1"/>
  <c r="W124" i="1"/>
  <c r="O124" i="1"/>
  <c r="X124" i="1"/>
  <c r="T124" i="1"/>
  <c r="P124" i="1"/>
  <c r="L124" i="1"/>
  <c r="H124" i="1"/>
  <c r="D124" i="1"/>
  <c r="AA124" i="1"/>
  <c r="K124" i="1"/>
  <c r="M114" i="1"/>
  <c r="I114" i="1"/>
  <c r="E114" i="1"/>
  <c r="N114" i="1"/>
  <c r="L114" i="1"/>
  <c r="H114" i="1"/>
  <c r="D114" i="1"/>
  <c r="D112" i="1" s="1"/>
  <c r="J114" i="1"/>
  <c r="O114" i="1"/>
  <c r="K114" i="1"/>
  <c r="G114" i="1"/>
  <c r="F114" i="1"/>
  <c r="CF144" i="1"/>
  <c r="CB144" i="1"/>
  <c r="BX144" i="1"/>
  <c r="BT144" i="1"/>
  <c r="BP144" i="1"/>
  <c r="BL144" i="1"/>
  <c r="BH144" i="1"/>
  <c r="BD144" i="1"/>
  <c r="AZ144" i="1"/>
  <c r="AV144" i="1"/>
  <c r="AR144" i="1"/>
  <c r="AN144" i="1"/>
  <c r="AJ144" i="1"/>
  <c r="AF144" i="1"/>
  <c r="CI144" i="1"/>
  <c r="CE144" i="1"/>
  <c r="CA144" i="1"/>
  <c r="BW144" i="1"/>
  <c r="BS144" i="1"/>
  <c r="BO144" i="1"/>
  <c r="BK144" i="1"/>
  <c r="BG144" i="1"/>
  <c r="BC144" i="1"/>
  <c r="AY144" i="1"/>
  <c r="AU144" i="1"/>
  <c r="AQ144" i="1"/>
  <c r="AM144" i="1"/>
  <c r="AI144" i="1"/>
  <c r="AE144" i="1"/>
  <c r="AA144" i="1"/>
  <c r="W144" i="1"/>
  <c r="S144" i="1"/>
  <c r="O144" i="1"/>
  <c r="K144" i="1"/>
  <c r="G144" i="1"/>
  <c r="CH144" i="1"/>
  <c r="CD144" i="1"/>
  <c r="BZ144" i="1"/>
  <c r="BV144" i="1"/>
  <c r="BR144" i="1"/>
  <c r="BN144" i="1"/>
  <c r="BJ144" i="1"/>
  <c r="BF144" i="1"/>
  <c r="BB144" i="1"/>
  <c r="AX144" i="1"/>
  <c r="AT144" i="1"/>
  <c r="AP144" i="1"/>
  <c r="AL144" i="1"/>
  <c r="AH144" i="1"/>
  <c r="AD144" i="1"/>
  <c r="Z144" i="1"/>
  <c r="V144" i="1"/>
  <c r="R144" i="1"/>
  <c r="N144" i="1"/>
  <c r="J144" i="1"/>
  <c r="F144" i="1"/>
  <c r="BY144" i="1"/>
  <c r="BI144" i="1"/>
  <c r="AS144" i="1"/>
  <c r="AC144" i="1"/>
  <c r="U144" i="1"/>
  <c r="M144" i="1"/>
  <c r="E144" i="1"/>
  <c r="CC144" i="1"/>
  <c r="AG144" i="1"/>
  <c r="BU144" i="1"/>
  <c r="BE144" i="1"/>
  <c r="AO144" i="1"/>
  <c r="AB144" i="1"/>
  <c r="T144" i="1"/>
  <c r="L144" i="1"/>
  <c r="D144" i="1"/>
  <c r="AW144" i="1"/>
  <c r="P144" i="1"/>
  <c r="CG144" i="1"/>
  <c r="BQ144" i="1"/>
  <c r="BA144" i="1"/>
  <c r="AK144" i="1"/>
  <c r="Y144" i="1"/>
  <c r="Q144" i="1"/>
  <c r="I144" i="1"/>
  <c r="BM144" i="1"/>
  <c r="X144" i="1"/>
  <c r="H144" i="1"/>
  <c r="DR154" i="1"/>
  <c r="DN154" i="1"/>
  <c r="DJ154" i="1"/>
  <c r="DF154" i="1"/>
  <c r="DB154" i="1"/>
  <c r="CX154" i="1"/>
  <c r="CT154" i="1"/>
  <c r="CP154" i="1"/>
  <c r="CL154" i="1"/>
  <c r="CH154" i="1"/>
  <c r="CD154" i="1"/>
  <c r="BZ154" i="1"/>
  <c r="BV154" i="1"/>
  <c r="BR154" i="1"/>
  <c r="BN154" i="1"/>
  <c r="BJ154" i="1"/>
  <c r="BF154" i="1"/>
  <c r="BB154" i="1"/>
  <c r="AX154" i="1"/>
  <c r="AT154" i="1"/>
  <c r="AP154" i="1"/>
  <c r="AL154" i="1"/>
  <c r="AH154" i="1"/>
  <c r="AD154" i="1"/>
  <c r="Z154" i="1"/>
  <c r="V154" i="1"/>
  <c r="R154" i="1"/>
  <c r="N154" i="1"/>
  <c r="J154" i="1"/>
  <c r="F154" i="1"/>
  <c r="DQ154" i="1"/>
  <c r="DM154" i="1"/>
  <c r="DI154" i="1"/>
  <c r="DE154" i="1"/>
  <c r="DA154" i="1"/>
  <c r="CW154" i="1"/>
  <c r="CS154" i="1"/>
  <c r="CO154" i="1"/>
  <c r="CK154" i="1"/>
  <c r="CG154" i="1"/>
  <c r="CC154" i="1"/>
  <c r="BY154" i="1"/>
  <c r="BU154" i="1"/>
  <c r="BQ154" i="1"/>
  <c r="BM154" i="1"/>
  <c r="BI154" i="1"/>
  <c r="BE154" i="1"/>
  <c r="BA154" i="1"/>
  <c r="AW154" i="1"/>
  <c r="AS154" i="1"/>
  <c r="AO154" i="1"/>
  <c r="AK154" i="1"/>
  <c r="AG154" i="1"/>
  <c r="AC154" i="1"/>
  <c r="Y154" i="1"/>
  <c r="U154" i="1"/>
  <c r="Q154" i="1"/>
  <c r="M154" i="1"/>
  <c r="I154" i="1"/>
  <c r="E154" i="1"/>
  <c r="DP154" i="1"/>
  <c r="DL154" i="1"/>
  <c r="DH154" i="1"/>
  <c r="DD154" i="1"/>
  <c r="CZ154" i="1"/>
  <c r="CV154" i="1"/>
  <c r="CR154" i="1"/>
  <c r="CN154" i="1"/>
  <c r="CJ154" i="1"/>
  <c r="CF154" i="1"/>
  <c r="CB154" i="1"/>
  <c r="BX154" i="1"/>
  <c r="BT154" i="1"/>
  <c r="BP154" i="1"/>
  <c r="BL154" i="1"/>
  <c r="BH154" i="1"/>
  <c r="BD154" i="1"/>
  <c r="AZ154" i="1"/>
  <c r="AV154" i="1"/>
  <c r="AR154" i="1"/>
  <c r="AN154" i="1"/>
  <c r="AJ154" i="1"/>
  <c r="AF154" i="1"/>
  <c r="AB154" i="1"/>
  <c r="X154" i="1"/>
  <c r="T154" i="1"/>
  <c r="P154" i="1"/>
  <c r="L154" i="1"/>
  <c r="H154" i="1"/>
  <c r="DK154" i="1"/>
  <c r="CU154" i="1"/>
  <c r="CE154" i="1"/>
  <c r="BO154" i="1"/>
  <c r="AY154" i="1"/>
  <c r="AI154" i="1"/>
  <c r="S154" i="1"/>
  <c r="D154" i="1"/>
  <c r="DG154" i="1"/>
  <c r="CQ154" i="1"/>
  <c r="CA154" i="1"/>
  <c r="BK154" i="1"/>
  <c r="AU154" i="1"/>
  <c r="AE154" i="1"/>
  <c r="O154" i="1"/>
  <c r="DS154" i="1"/>
  <c r="DC154" i="1"/>
  <c r="CM154" i="1"/>
  <c r="BW154" i="1"/>
  <c r="BG154" i="1"/>
  <c r="AQ154" i="1"/>
  <c r="AA154" i="1"/>
  <c r="K154" i="1"/>
  <c r="DO154" i="1"/>
  <c r="BC154" i="1"/>
  <c r="BS154" i="1"/>
  <c r="CY154" i="1"/>
  <c r="AM154" i="1"/>
  <c r="G154" i="1"/>
  <c r="CI154" i="1"/>
  <c r="W154" i="1"/>
  <c r="F152" i="9"/>
  <c r="G153" i="9" s="1"/>
  <c r="F142" i="9"/>
  <c r="G143" i="9" s="1"/>
  <c r="F73" i="9"/>
  <c r="F72" i="9"/>
  <c r="E75" i="9"/>
  <c r="H122" i="9"/>
  <c r="I123" i="9" s="1"/>
  <c r="G62" i="9"/>
  <c r="H63" i="9" s="1"/>
  <c r="C90" i="9"/>
  <c r="D84" i="9"/>
  <c r="D122" i="1"/>
  <c r="E141" i="1"/>
  <c r="F141" i="1" s="1"/>
  <c r="G141" i="1" s="1"/>
  <c r="H141" i="1" s="1"/>
  <c r="I141" i="1" s="1"/>
  <c r="J141" i="1" s="1"/>
  <c r="K141" i="1" s="1"/>
  <c r="L141" i="1" s="1"/>
  <c r="M141" i="1" s="1"/>
  <c r="N141" i="1" s="1"/>
  <c r="O141" i="1" s="1"/>
  <c r="P141" i="1" s="1"/>
  <c r="Q141" i="1" s="1"/>
  <c r="R141" i="1" s="1"/>
  <c r="S141" i="1" s="1"/>
  <c r="T141" i="1" s="1"/>
  <c r="U141" i="1" s="1"/>
  <c r="V141" i="1" s="1"/>
  <c r="W141" i="1" s="1"/>
  <c r="X141" i="1" s="1"/>
  <c r="Y141" i="1" s="1"/>
  <c r="Z141" i="1" s="1"/>
  <c r="AA141" i="1" s="1"/>
  <c r="AB141" i="1" s="1"/>
  <c r="AC141" i="1" s="1"/>
  <c r="AD141" i="1" s="1"/>
  <c r="AE141" i="1" s="1"/>
  <c r="AF141" i="1" s="1"/>
  <c r="AG141" i="1" s="1"/>
  <c r="AH141" i="1" s="1"/>
  <c r="AI141" i="1" s="1"/>
  <c r="AJ141" i="1" s="1"/>
  <c r="AK141" i="1" s="1"/>
  <c r="AL141" i="1" s="1"/>
  <c r="AM141" i="1" s="1"/>
  <c r="AN141" i="1" s="1"/>
  <c r="AO141" i="1" s="1"/>
  <c r="AP141" i="1" s="1"/>
  <c r="AQ141" i="1" s="1"/>
  <c r="AR141" i="1" s="1"/>
  <c r="AS141" i="1" s="1"/>
  <c r="AT141" i="1" s="1"/>
  <c r="AU141" i="1" s="1"/>
  <c r="AV141" i="1" s="1"/>
  <c r="AW141" i="1" s="1"/>
  <c r="AX141" i="1" s="1"/>
  <c r="AY141" i="1" s="1"/>
  <c r="AZ141" i="1" s="1"/>
  <c r="BA141" i="1" s="1"/>
  <c r="BB141" i="1" s="1"/>
  <c r="BC141" i="1" s="1"/>
  <c r="BD141" i="1" s="1"/>
  <c r="BE141" i="1" s="1"/>
  <c r="BF141" i="1" s="1"/>
  <c r="BG141" i="1" s="1"/>
  <c r="BH141" i="1" s="1"/>
  <c r="BI141" i="1" s="1"/>
  <c r="BJ141" i="1" s="1"/>
  <c r="BK141" i="1" s="1"/>
  <c r="BL141" i="1" s="1"/>
  <c r="BM141" i="1" s="1"/>
  <c r="BN141" i="1" s="1"/>
  <c r="BO141" i="1" s="1"/>
  <c r="BP141" i="1" s="1"/>
  <c r="BQ141" i="1" s="1"/>
  <c r="BR141" i="1" s="1"/>
  <c r="BS141" i="1" s="1"/>
  <c r="BT141" i="1" s="1"/>
  <c r="BU141" i="1" s="1"/>
  <c r="BV141" i="1" s="1"/>
  <c r="BW141" i="1" s="1"/>
  <c r="BX141" i="1" s="1"/>
  <c r="BY141" i="1" s="1"/>
  <c r="BZ141" i="1" s="1"/>
  <c r="CA141" i="1" s="1"/>
  <c r="CB141" i="1" s="1"/>
  <c r="CC141" i="1" s="1"/>
  <c r="CD141" i="1" s="1"/>
  <c r="CE141" i="1" s="1"/>
  <c r="CF141" i="1" s="1"/>
  <c r="CG141" i="1" s="1"/>
  <c r="CH141" i="1" s="1"/>
  <c r="CI141" i="1" s="1"/>
  <c r="E131" i="1"/>
  <c r="F131" i="1" s="1"/>
  <c r="G131" i="1" s="1"/>
  <c r="H131" i="1" s="1"/>
  <c r="I131" i="1" s="1"/>
  <c r="J131" i="1" s="1"/>
  <c r="K131" i="1" s="1"/>
  <c r="L131" i="1" s="1"/>
  <c r="M131" i="1" s="1"/>
  <c r="N131" i="1" s="1"/>
  <c r="O131" i="1" s="1"/>
  <c r="P131" i="1" s="1"/>
  <c r="Q131" i="1" s="1"/>
  <c r="R131" i="1" s="1"/>
  <c r="S131" i="1" s="1"/>
  <c r="T131" i="1" s="1"/>
  <c r="U131" i="1" s="1"/>
  <c r="V131" i="1" s="1"/>
  <c r="W131" i="1" s="1"/>
  <c r="X131" i="1" s="1"/>
  <c r="Y131" i="1" s="1"/>
  <c r="Z131" i="1" s="1"/>
  <c r="AA131" i="1" s="1"/>
  <c r="AB131" i="1" s="1"/>
  <c r="AC131" i="1" s="1"/>
  <c r="AD131" i="1" s="1"/>
  <c r="AE131" i="1" s="1"/>
  <c r="AF131" i="1" s="1"/>
  <c r="AG131" i="1" s="1"/>
  <c r="AH131" i="1" s="1"/>
  <c r="AI131" i="1" s="1"/>
  <c r="AJ131" i="1" s="1"/>
  <c r="AK131" i="1" s="1"/>
  <c r="AL131" i="1" s="1"/>
  <c r="AM131" i="1" s="1"/>
  <c r="E121" i="1"/>
  <c r="F121" i="1" s="1"/>
  <c r="G121" i="1" s="1"/>
  <c r="H121" i="1" s="1"/>
  <c r="I121" i="1" s="1"/>
  <c r="J121" i="1" s="1"/>
  <c r="K121" i="1" s="1"/>
  <c r="L121" i="1" s="1"/>
  <c r="M121" i="1" s="1"/>
  <c r="N121" i="1" s="1"/>
  <c r="O121" i="1" s="1"/>
  <c r="P121" i="1" s="1"/>
  <c r="Q121" i="1" s="1"/>
  <c r="R121" i="1" s="1"/>
  <c r="S121" i="1" s="1"/>
  <c r="T121" i="1" s="1"/>
  <c r="U121" i="1" s="1"/>
  <c r="V121" i="1" s="1"/>
  <c r="W121" i="1" s="1"/>
  <c r="X121" i="1" s="1"/>
  <c r="Y121" i="1" s="1"/>
  <c r="Z121" i="1" s="1"/>
  <c r="AA121" i="1" s="1"/>
  <c r="F111" i="1"/>
  <c r="G111" i="1" s="1"/>
  <c r="H111" i="1" s="1"/>
  <c r="I111" i="1" s="1"/>
  <c r="J111" i="1" s="1"/>
  <c r="K111" i="1" s="1"/>
  <c r="L111" i="1" s="1"/>
  <c r="M111" i="1" s="1"/>
  <c r="N111" i="1" s="1"/>
  <c r="O111" i="1" s="1"/>
  <c r="E111" i="1"/>
  <c r="H132" i="9" l="1"/>
  <c r="I132" i="9" s="1"/>
  <c r="Q65" i="7"/>
  <c r="Q53" i="7"/>
  <c r="Q41" i="7"/>
  <c r="R29" i="7"/>
  <c r="I65" i="10"/>
  <c r="I73" i="10"/>
  <c r="I72" i="10"/>
  <c r="D98" i="10"/>
  <c r="I145" i="10"/>
  <c r="H75" i="10"/>
  <c r="K153" i="10"/>
  <c r="K152" i="10"/>
  <c r="K113" i="10"/>
  <c r="K112" i="10"/>
  <c r="I133" i="10"/>
  <c r="I132" i="10"/>
  <c r="K123" i="10"/>
  <c r="K122" i="10"/>
  <c r="D83" i="10"/>
  <c r="D86" i="10"/>
  <c r="J115" i="10"/>
  <c r="H135" i="10"/>
  <c r="J63" i="10"/>
  <c r="J62" i="10"/>
  <c r="J125" i="10"/>
  <c r="E85" i="10"/>
  <c r="E97" i="10"/>
  <c r="E95" i="10" s="1"/>
  <c r="E96" i="10"/>
  <c r="J143" i="10"/>
  <c r="J142" i="10"/>
  <c r="J155" i="10"/>
  <c r="I125" i="9"/>
  <c r="G155" i="9"/>
  <c r="H115" i="9"/>
  <c r="I112" i="9"/>
  <c r="I113" i="9"/>
  <c r="G145" i="9"/>
  <c r="H65" i="9"/>
  <c r="I133" i="9"/>
  <c r="E112" i="1"/>
  <c r="D142" i="1"/>
  <c r="G142" i="9"/>
  <c r="C95" i="9"/>
  <c r="H62" i="9"/>
  <c r="I122" i="9"/>
  <c r="J123" i="9" s="1"/>
  <c r="J125" i="9" s="1"/>
  <c r="G73" i="9"/>
  <c r="G72" i="9"/>
  <c r="G152" i="9"/>
  <c r="H153" i="9" s="1"/>
  <c r="F75" i="9"/>
  <c r="E122" i="1"/>
  <c r="H143" i="9" l="1"/>
  <c r="H145" i="9" s="1"/>
  <c r="I63" i="9"/>
  <c r="I65" i="9" s="1"/>
  <c r="R65" i="7"/>
  <c r="R53" i="7"/>
  <c r="R41" i="7"/>
  <c r="S29" i="7"/>
  <c r="F85" i="10"/>
  <c r="F97" i="10"/>
  <c r="F95" i="10" s="1"/>
  <c r="F96" i="10"/>
  <c r="E98" i="10"/>
  <c r="J65" i="10"/>
  <c r="I135" i="10"/>
  <c r="L153" i="10"/>
  <c r="L152" i="10"/>
  <c r="J73" i="10"/>
  <c r="J72" i="10"/>
  <c r="J133" i="10"/>
  <c r="J132" i="10"/>
  <c r="E84" i="10"/>
  <c r="E83" i="10"/>
  <c r="L123" i="10"/>
  <c r="L122" i="10"/>
  <c r="L113" i="10"/>
  <c r="L112" i="10"/>
  <c r="K155" i="10"/>
  <c r="I75" i="10"/>
  <c r="K63" i="10"/>
  <c r="K62" i="10"/>
  <c r="K143" i="10"/>
  <c r="K142" i="10"/>
  <c r="J145" i="10"/>
  <c r="K125" i="10"/>
  <c r="K115" i="10"/>
  <c r="I115" i="9"/>
  <c r="J132" i="9"/>
  <c r="J133" i="9"/>
  <c r="I135" i="9"/>
  <c r="J112" i="9"/>
  <c r="J113" i="9"/>
  <c r="F122" i="1"/>
  <c r="G122" i="1" s="1"/>
  <c r="E142" i="1"/>
  <c r="F112" i="1"/>
  <c r="H142" i="9"/>
  <c r="I143" i="9" s="1"/>
  <c r="H73" i="9"/>
  <c r="H72" i="9"/>
  <c r="I62" i="9"/>
  <c r="H152" i="9"/>
  <c r="I153" i="9" s="1"/>
  <c r="G75" i="9"/>
  <c r="C102" i="9"/>
  <c r="D85" i="9"/>
  <c r="D97" i="9"/>
  <c r="D95" i="9" s="1"/>
  <c r="D96" i="9"/>
  <c r="J122" i="9"/>
  <c r="K123" i="9" s="1"/>
  <c r="K125" i="9" s="1"/>
  <c r="J63" i="9" l="1"/>
  <c r="J65" i="9" s="1"/>
  <c r="S65" i="7"/>
  <c r="S53" i="7"/>
  <c r="S41" i="7"/>
  <c r="T29" i="7"/>
  <c r="G97" i="10"/>
  <c r="G95" i="10" s="1"/>
  <c r="G96" i="10"/>
  <c r="G85" i="10"/>
  <c r="K145" i="10"/>
  <c r="L62" i="10"/>
  <c r="L63" i="10"/>
  <c r="K65" i="10"/>
  <c r="M123" i="10"/>
  <c r="M122" i="10"/>
  <c r="K133" i="10"/>
  <c r="K132" i="10"/>
  <c r="K73" i="10"/>
  <c r="K72" i="10"/>
  <c r="M113" i="10"/>
  <c r="M112" i="10"/>
  <c r="F84" i="10"/>
  <c r="F83" i="10"/>
  <c r="M153" i="10"/>
  <c r="M152" i="10"/>
  <c r="L115" i="10"/>
  <c r="E86" i="10"/>
  <c r="L155" i="10"/>
  <c r="L143" i="10"/>
  <c r="L142" i="10"/>
  <c r="L125" i="10"/>
  <c r="J135" i="10"/>
  <c r="J75" i="10"/>
  <c r="F98" i="10"/>
  <c r="H155" i="9"/>
  <c r="I145" i="9"/>
  <c r="J115" i="9"/>
  <c r="K112" i="9"/>
  <c r="K113" i="9"/>
  <c r="J135" i="9"/>
  <c r="K132" i="9"/>
  <c r="K133" i="9"/>
  <c r="K135" i="9" s="1"/>
  <c r="F142" i="1"/>
  <c r="G112" i="1"/>
  <c r="E97" i="9"/>
  <c r="E96" i="9"/>
  <c r="E85" i="9"/>
  <c r="I142" i="9"/>
  <c r="I73" i="9"/>
  <c r="I72" i="9"/>
  <c r="D83" i="9"/>
  <c r="D86" i="9"/>
  <c r="K122" i="9"/>
  <c r="L123" i="9" s="1"/>
  <c r="L125" i="9" s="1"/>
  <c r="D98" i="9"/>
  <c r="I155" i="9"/>
  <c r="I152" i="9"/>
  <c r="J153" i="9" s="1"/>
  <c r="J62" i="9"/>
  <c r="H75" i="9"/>
  <c r="H122" i="1"/>
  <c r="J143" i="9" l="1"/>
  <c r="J145" i="9" s="1"/>
  <c r="K63" i="9"/>
  <c r="K65" i="9" s="1"/>
  <c r="T65" i="7"/>
  <c r="T53" i="7"/>
  <c r="T41" i="7"/>
  <c r="U29" i="7"/>
  <c r="F86" i="10"/>
  <c r="K75" i="10"/>
  <c r="M125" i="10"/>
  <c r="H85" i="10"/>
  <c r="H96" i="10"/>
  <c r="H97" i="10"/>
  <c r="M143" i="10"/>
  <c r="M142" i="10"/>
  <c r="N153" i="10"/>
  <c r="N152" i="10"/>
  <c r="N113" i="10"/>
  <c r="N112" i="10"/>
  <c r="L133" i="10"/>
  <c r="L132" i="10"/>
  <c r="G98" i="10"/>
  <c r="L145" i="10"/>
  <c r="M155" i="10"/>
  <c r="M115" i="10"/>
  <c r="K135" i="10"/>
  <c r="L65" i="10"/>
  <c r="G83" i="10"/>
  <c r="G84" i="10"/>
  <c r="L73" i="10"/>
  <c r="L72" i="10"/>
  <c r="N123" i="10"/>
  <c r="N122" i="10"/>
  <c r="M63" i="10"/>
  <c r="M62" i="10"/>
  <c r="L132" i="9"/>
  <c r="L133" i="9"/>
  <c r="L135" i="9" s="1"/>
  <c r="K115" i="9"/>
  <c r="L112" i="9"/>
  <c r="L113" i="9"/>
  <c r="G142" i="1"/>
  <c r="K62" i="9"/>
  <c r="L122" i="9"/>
  <c r="M123" i="9" s="1"/>
  <c r="M125" i="9" s="1"/>
  <c r="J73" i="9"/>
  <c r="J72" i="9"/>
  <c r="I75" i="9"/>
  <c r="E95" i="9"/>
  <c r="J142" i="9"/>
  <c r="E98" i="9"/>
  <c r="J152" i="9"/>
  <c r="K153" i="9" s="1"/>
  <c r="J155" i="9"/>
  <c r="E84" i="9"/>
  <c r="E83" i="9"/>
  <c r="I122" i="1"/>
  <c r="L63" i="9" l="1"/>
  <c r="L65" i="9" s="1"/>
  <c r="K143" i="9"/>
  <c r="K145" i="9" s="1"/>
  <c r="U65" i="7"/>
  <c r="U53" i="7"/>
  <c r="U41" i="7"/>
  <c r="V29" i="7"/>
  <c r="N125" i="10"/>
  <c r="H84" i="10"/>
  <c r="H83" i="10"/>
  <c r="O113" i="10"/>
  <c r="F116" i="10" s="1"/>
  <c r="F117" i="10" s="1"/>
  <c r="F118" i="10" s="1"/>
  <c r="O112" i="10"/>
  <c r="N143" i="10"/>
  <c r="N142" i="10"/>
  <c r="N63" i="10"/>
  <c r="N62" i="10"/>
  <c r="M73" i="10"/>
  <c r="M72" i="10"/>
  <c r="N115" i="10"/>
  <c r="M145" i="10"/>
  <c r="H95" i="10"/>
  <c r="M65" i="10"/>
  <c r="L75" i="10"/>
  <c r="M133" i="10"/>
  <c r="M132" i="10"/>
  <c r="O153" i="10"/>
  <c r="O152" i="10"/>
  <c r="H98" i="10"/>
  <c r="O122" i="10"/>
  <c r="O123" i="10"/>
  <c r="G86" i="10"/>
  <c r="L135" i="10"/>
  <c r="N155" i="10"/>
  <c r="L115" i="9"/>
  <c r="M112" i="9"/>
  <c r="M113" i="9"/>
  <c r="M132" i="9"/>
  <c r="M133" i="9"/>
  <c r="H142" i="1"/>
  <c r="M122" i="9"/>
  <c r="N123" i="9" s="1"/>
  <c r="N125" i="9" s="1"/>
  <c r="K155" i="9"/>
  <c r="K152" i="9"/>
  <c r="L153" i="9" s="1"/>
  <c r="K73" i="9"/>
  <c r="K72" i="9"/>
  <c r="L62" i="9"/>
  <c r="F84" i="9"/>
  <c r="K142" i="9"/>
  <c r="L143" i="9" s="1"/>
  <c r="J75" i="9"/>
  <c r="E86" i="9"/>
  <c r="F85" i="9"/>
  <c r="F97" i="9"/>
  <c r="F95" i="9" s="1"/>
  <c r="F96" i="9"/>
  <c r="J122" i="1"/>
  <c r="M63" i="9" l="1"/>
  <c r="M65" i="9" s="1"/>
  <c r="N116" i="10"/>
  <c r="N117" i="10" s="1"/>
  <c r="N118" i="10" s="1"/>
  <c r="V65" i="7"/>
  <c r="V53" i="7"/>
  <c r="V41" i="7"/>
  <c r="W29" i="7"/>
  <c r="N133" i="10"/>
  <c r="N132" i="10"/>
  <c r="N65" i="10"/>
  <c r="O143" i="10"/>
  <c r="O142" i="10"/>
  <c r="O125" i="10"/>
  <c r="M135" i="10"/>
  <c r="N72" i="10"/>
  <c r="N73" i="10"/>
  <c r="N145" i="10"/>
  <c r="I84" i="10"/>
  <c r="P123" i="10"/>
  <c r="P122" i="10"/>
  <c r="P153" i="10"/>
  <c r="P152" i="10"/>
  <c r="M75" i="10"/>
  <c r="H86" i="10"/>
  <c r="O155" i="10"/>
  <c r="I85" i="10"/>
  <c r="I83" i="10" s="1"/>
  <c r="I97" i="10"/>
  <c r="I95" i="10" s="1"/>
  <c r="I96" i="10"/>
  <c r="O62" i="10"/>
  <c r="O63" i="10"/>
  <c r="O116" i="10"/>
  <c r="O117" i="10" s="1"/>
  <c r="O115" i="10"/>
  <c r="E116" i="10"/>
  <c r="E117" i="10" s="1"/>
  <c r="E118" i="10" s="1"/>
  <c r="D116" i="10"/>
  <c r="D117" i="10" s="1"/>
  <c r="C166" i="10"/>
  <c r="G116" i="10"/>
  <c r="G117" i="10" s="1"/>
  <c r="G118" i="10" s="1"/>
  <c r="I116" i="10"/>
  <c r="I117" i="10" s="1"/>
  <c r="I118" i="10" s="1"/>
  <c r="H116" i="10"/>
  <c r="H117" i="10" s="1"/>
  <c r="H118" i="10" s="1"/>
  <c r="K116" i="10"/>
  <c r="K117" i="10" s="1"/>
  <c r="K118" i="10" s="1"/>
  <c r="L116" i="10"/>
  <c r="L117" i="10" s="1"/>
  <c r="L118" i="10" s="1"/>
  <c r="J116" i="10"/>
  <c r="J117" i="10" s="1"/>
  <c r="J118" i="10" s="1"/>
  <c r="M116" i="10"/>
  <c r="M117" i="10" s="1"/>
  <c r="M118" i="10" s="1"/>
  <c r="N132" i="9"/>
  <c r="N133" i="9"/>
  <c r="N135" i="9" s="1"/>
  <c r="M115" i="9"/>
  <c r="L145" i="9"/>
  <c r="N112" i="9"/>
  <c r="N113" i="9"/>
  <c r="M135" i="9"/>
  <c r="I142" i="1"/>
  <c r="F86" i="9"/>
  <c r="L155" i="9"/>
  <c r="L152" i="9"/>
  <c r="M153" i="9" s="1"/>
  <c r="F98" i="9"/>
  <c r="L142" i="9"/>
  <c r="L73" i="9"/>
  <c r="L72" i="9"/>
  <c r="N122" i="9"/>
  <c r="O123" i="9" s="1"/>
  <c r="O125" i="9" s="1"/>
  <c r="F83" i="9"/>
  <c r="M62" i="9"/>
  <c r="K75" i="9"/>
  <c r="G85" i="9"/>
  <c r="G97" i="9"/>
  <c r="G95" i="9" s="1"/>
  <c r="G96" i="9"/>
  <c r="K122" i="1"/>
  <c r="F17" i="7"/>
  <c r="G17" i="7" s="1"/>
  <c r="H17" i="7" s="1"/>
  <c r="I17" i="7" s="1"/>
  <c r="J17" i="7" s="1"/>
  <c r="K17" i="7" s="1"/>
  <c r="L17" i="7" s="1"/>
  <c r="M17" i="7" s="1"/>
  <c r="N17" i="7" s="1"/>
  <c r="O17" i="7" s="1"/>
  <c r="E17" i="7"/>
  <c r="M143" i="9" l="1"/>
  <c r="M145" i="9" s="1"/>
  <c r="N63" i="9"/>
  <c r="N65" i="9" s="1"/>
  <c r="O118" i="10"/>
  <c r="W65" i="7"/>
  <c r="W53" i="7"/>
  <c r="W41" i="7"/>
  <c r="X29" i="7"/>
  <c r="J85" i="10"/>
  <c r="J83" i="10" s="1"/>
  <c r="J97" i="10"/>
  <c r="J95" i="10" s="1"/>
  <c r="J96" i="10"/>
  <c r="J84" i="10"/>
  <c r="P142" i="10"/>
  <c r="P143" i="10"/>
  <c r="O133" i="10"/>
  <c r="O132" i="10"/>
  <c r="D166" i="10"/>
  <c r="D118" i="10"/>
  <c r="O65" i="10"/>
  <c r="Q153" i="10"/>
  <c r="Q152" i="10"/>
  <c r="O145" i="10"/>
  <c r="N135" i="10"/>
  <c r="I98" i="10"/>
  <c r="P62" i="10"/>
  <c r="P63" i="10"/>
  <c r="P155" i="10"/>
  <c r="N75" i="10"/>
  <c r="P125" i="10"/>
  <c r="Q123" i="10"/>
  <c r="Q122" i="10"/>
  <c r="I86" i="10"/>
  <c r="O73" i="10"/>
  <c r="O72" i="10"/>
  <c r="O112" i="9"/>
  <c r="O113" i="9"/>
  <c r="L116" i="9" s="1"/>
  <c r="L117" i="9" s="1"/>
  <c r="L118" i="9" s="1"/>
  <c r="N115" i="9"/>
  <c r="O132" i="9"/>
  <c r="O133" i="9"/>
  <c r="J142" i="1"/>
  <c r="M73" i="9"/>
  <c r="M72" i="9"/>
  <c r="H85" i="9"/>
  <c r="H97" i="9"/>
  <c r="H95" i="9" s="1"/>
  <c r="H96" i="9"/>
  <c r="L75" i="9"/>
  <c r="G98" i="9"/>
  <c r="N62" i="9"/>
  <c r="G84" i="9"/>
  <c r="G83" i="9"/>
  <c r="O122" i="9"/>
  <c r="P123" i="9" s="1"/>
  <c r="P125" i="9" s="1"/>
  <c r="M142" i="9"/>
  <c r="M155" i="9"/>
  <c r="M152" i="9"/>
  <c r="N153" i="9" s="1"/>
  <c r="L122" i="1"/>
  <c r="N143" i="9" l="1"/>
  <c r="N145" i="9" s="1"/>
  <c r="O63" i="9"/>
  <c r="O65" i="9" s="1"/>
  <c r="X65" i="7"/>
  <c r="X53" i="7"/>
  <c r="X41" i="7"/>
  <c r="Y29" i="7"/>
  <c r="P133" i="10"/>
  <c r="P132" i="10"/>
  <c r="P73" i="10"/>
  <c r="P72" i="10"/>
  <c r="R123" i="10"/>
  <c r="R122" i="10"/>
  <c r="O135" i="10"/>
  <c r="K84" i="10"/>
  <c r="J98" i="10"/>
  <c r="O75" i="10"/>
  <c r="Q125" i="10"/>
  <c r="P65" i="10"/>
  <c r="R152" i="10"/>
  <c r="R153" i="10"/>
  <c r="F166" i="10"/>
  <c r="C119" i="10"/>
  <c r="B119" i="10" s="1"/>
  <c r="E166" i="10" s="1"/>
  <c r="P145" i="10"/>
  <c r="J86" i="10"/>
  <c r="K97" i="10"/>
  <c r="K95" i="10" s="1"/>
  <c r="K96" i="10"/>
  <c r="K85" i="10"/>
  <c r="K83" i="10" s="1"/>
  <c r="Q63" i="10"/>
  <c r="Q62" i="10"/>
  <c r="Q155" i="10"/>
  <c r="Q143" i="10"/>
  <c r="Q142" i="10"/>
  <c r="N116" i="9"/>
  <c r="N117" i="9" s="1"/>
  <c r="N118" i="9" s="1"/>
  <c r="P132" i="9"/>
  <c r="P133" i="9"/>
  <c r="P135" i="9" s="1"/>
  <c r="O116" i="9"/>
  <c r="O117" i="9" s="1"/>
  <c r="O115" i="9"/>
  <c r="D116" i="9"/>
  <c r="D117" i="9" s="1"/>
  <c r="D118" i="9" s="1"/>
  <c r="E116" i="9"/>
  <c r="E117" i="9" s="1"/>
  <c r="E118" i="9" s="1"/>
  <c r="G116" i="9"/>
  <c r="G117" i="9" s="1"/>
  <c r="G118" i="9" s="1"/>
  <c r="F116" i="9"/>
  <c r="F117" i="9" s="1"/>
  <c r="F118" i="9" s="1"/>
  <c r="H116" i="9"/>
  <c r="H117" i="9" s="1"/>
  <c r="H118" i="9" s="1"/>
  <c r="I116" i="9"/>
  <c r="I117" i="9" s="1"/>
  <c r="I118" i="9" s="1"/>
  <c r="J116" i="9"/>
  <c r="J117" i="9" s="1"/>
  <c r="J118" i="9" s="1"/>
  <c r="K116" i="9"/>
  <c r="K117" i="9" s="1"/>
  <c r="K118" i="9" s="1"/>
  <c r="O135" i="9"/>
  <c r="M116" i="9"/>
  <c r="M117" i="9" s="1"/>
  <c r="M118" i="9" s="1"/>
  <c r="K142" i="1"/>
  <c r="H84" i="9"/>
  <c r="H83" i="9"/>
  <c r="H98" i="9"/>
  <c r="N142" i="9"/>
  <c r="G86" i="9"/>
  <c r="N73" i="9"/>
  <c r="N72" i="9"/>
  <c r="P122" i="9"/>
  <c r="Q123" i="9" s="1"/>
  <c r="Q125" i="9" s="1"/>
  <c r="O62" i="9"/>
  <c r="M75" i="9"/>
  <c r="N152" i="9"/>
  <c r="O153" i="9" s="1"/>
  <c r="N155" i="9"/>
  <c r="I97" i="9"/>
  <c r="I95" i="9" s="1"/>
  <c r="I96" i="9"/>
  <c r="I85" i="9"/>
  <c r="M122" i="1"/>
  <c r="P63" i="9" l="1"/>
  <c r="P65" i="9" s="1"/>
  <c r="O143" i="9"/>
  <c r="O145" i="9" s="1"/>
  <c r="Y65" i="7"/>
  <c r="Y53" i="7"/>
  <c r="Y41" i="7"/>
  <c r="Z29" i="7"/>
  <c r="O118" i="9"/>
  <c r="L84" i="10"/>
  <c r="R63" i="10"/>
  <c r="R62" i="10"/>
  <c r="Q65" i="10"/>
  <c r="L85" i="10"/>
  <c r="L83" i="10" s="1"/>
  <c r="L97" i="10"/>
  <c r="L95" i="10" s="1"/>
  <c r="L96" i="10"/>
  <c r="K86" i="10"/>
  <c r="S122" i="10"/>
  <c r="S123" i="10"/>
  <c r="Q133" i="10"/>
  <c r="Q132" i="10"/>
  <c r="R143" i="10"/>
  <c r="R142" i="10"/>
  <c r="K98" i="10"/>
  <c r="R155" i="10"/>
  <c r="R125" i="10"/>
  <c r="P135" i="10"/>
  <c r="Q145" i="10"/>
  <c r="S153" i="10"/>
  <c r="S152" i="10"/>
  <c r="Q73" i="10"/>
  <c r="Q72" i="10"/>
  <c r="P75" i="10"/>
  <c r="Q132" i="9"/>
  <c r="Q133" i="9"/>
  <c r="L142" i="1"/>
  <c r="O155" i="9"/>
  <c r="O152" i="9"/>
  <c r="P153" i="9" s="1"/>
  <c r="N75" i="9"/>
  <c r="O142" i="9"/>
  <c r="P62" i="9"/>
  <c r="Q63" i="9" s="1"/>
  <c r="Q122" i="9"/>
  <c r="R123" i="9" s="1"/>
  <c r="R125" i="9" s="1"/>
  <c r="I84" i="9"/>
  <c r="I83" i="9"/>
  <c r="J97" i="9"/>
  <c r="J95" i="9" s="1"/>
  <c r="J85" i="9"/>
  <c r="J96" i="9"/>
  <c r="H86" i="9"/>
  <c r="I98" i="9"/>
  <c r="C166" i="9"/>
  <c r="O73" i="9"/>
  <c r="O72" i="9"/>
  <c r="N122" i="1"/>
  <c r="H11" i="7"/>
  <c r="G6" i="7"/>
  <c r="H7" i="7"/>
  <c r="H8" i="7"/>
  <c r="P143" i="9" l="1"/>
  <c r="P145" i="9" s="1"/>
  <c r="Z65" i="7"/>
  <c r="Z53" i="7"/>
  <c r="Z41" i="7"/>
  <c r="AA29" i="7"/>
  <c r="T153" i="10"/>
  <c r="T152" i="10"/>
  <c r="R145" i="10"/>
  <c r="T123" i="10"/>
  <c r="T122" i="10"/>
  <c r="S63" i="10"/>
  <c r="S62" i="10"/>
  <c r="L86" i="10"/>
  <c r="R133" i="10"/>
  <c r="R132" i="10"/>
  <c r="L98" i="10"/>
  <c r="R65" i="10"/>
  <c r="R73" i="10"/>
  <c r="R72" i="10"/>
  <c r="S155" i="10"/>
  <c r="Q75" i="10"/>
  <c r="Q135" i="10"/>
  <c r="S143" i="10"/>
  <c r="S142" i="10"/>
  <c r="S125" i="10"/>
  <c r="M85" i="10"/>
  <c r="M83" i="10" s="1"/>
  <c r="M97" i="10"/>
  <c r="M95" i="10" s="1"/>
  <c r="M96" i="10"/>
  <c r="M84" i="10"/>
  <c r="Q135" i="9"/>
  <c r="R132" i="9"/>
  <c r="R133" i="9"/>
  <c r="R135" i="9" s="1"/>
  <c r="Q65" i="9"/>
  <c r="M142" i="1"/>
  <c r="K97" i="9"/>
  <c r="K95" i="9" s="1"/>
  <c r="K85" i="9"/>
  <c r="K96" i="9"/>
  <c r="P73" i="9"/>
  <c r="P72" i="9"/>
  <c r="O75" i="9"/>
  <c r="I86" i="9"/>
  <c r="R122" i="9"/>
  <c r="S123" i="9" s="1"/>
  <c r="S125" i="9" s="1"/>
  <c r="P152" i="9"/>
  <c r="Q153" i="9" s="1"/>
  <c r="D166" i="9"/>
  <c r="J98" i="9"/>
  <c r="J84" i="9"/>
  <c r="J83" i="9"/>
  <c r="Q62" i="9"/>
  <c r="P142" i="9"/>
  <c r="O122" i="1"/>
  <c r="H9" i="7"/>
  <c r="H6" i="7"/>
  <c r="H10" i="7"/>
  <c r="D87" i="1"/>
  <c r="D99" i="1" s="1"/>
  <c r="R63" i="9" l="1"/>
  <c r="R65" i="9" s="1"/>
  <c r="Q143" i="9"/>
  <c r="Q145" i="9" s="1"/>
  <c r="AA65" i="7"/>
  <c r="AA53" i="7"/>
  <c r="AA41" i="7"/>
  <c r="N85" i="10"/>
  <c r="N83" i="10" s="1"/>
  <c r="N97" i="10"/>
  <c r="N95" i="10" s="1"/>
  <c r="N96" i="10"/>
  <c r="N84" i="10"/>
  <c r="R75" i="10"/>
  <c r="M86" i="10"/>
  <c r="S65" i="10"/>
  <c r="T143" i="10"/>
  <c r="T142" i="10"/>
  <c r="S133" i="10"/>
  <c r="S132" i="10"/>
  <c r="U123" i="10"/>
  <c r="U122" i="10"/>
  <c r="S145" i="10"/>
  <c r="S73" i="10"/>
  <c r="S72" i="10"/>
  <c r="R135" i="10"/>
  <c r="T125" i="10"/>
  <c r="U153" i="10"/>
  <c r="U152" i="10"/>
  <c r="M98" i="10"/>
  <c r="T63" i="10"/>
  <c r="T62" i="10"/>
  <c r="T155" i="10"/>
  <c r="S132" i="9"/>
  <c r="S133" i="9"/>
  <c r="S135" i="9" s="1"/>
  <c r="P155" i="9"/>
  <c r="N142" i="1"/>
  <c r="L97" i="9"/>
  <c r="L95" i="9" s="1"/>
  <c r="L85" i="9"/>
  <c r="L96" i="9"/>
  <c r="J86" i="9"/>
  <c r="K98" i="9"/>
  <c r="R62" i="9"/>
  <c r="Q155" i="9"/>
  <c r="Q152" i="9"/>
  <c r="R153" i="9" s="1"/>
  <c r="S122" i="9"/>
  <c r="T123" i="9" s="1"/>
  <c r="T125" i="9" s="1"/>
  <c r="Q73" i="9"/>
  <c r="Q72" i="9"/>
  <c r="Q142" i="9"/>
  <c r="P75" i="9"/>
  <c r="K84" i="9"/>
  <c r="K83" i="9"/>
  <c r="F166" i="9"/>
  <c r="C119" i="9"/>
  <c r="B119" i="9" s="1"/>
  <c r="E166" i="9" s="1"/>
  <c r="P122" i="1"/>
  <c r="H5" i="7"/>
  <c r="H12" i="7"/>
  <c r="H13" i="7" s="1"/>
  <c r="E99" i="1"/>
  <c r="E93" i="1"/>
  <c r="F93" i="1" s="1"/>
  <c r="E87" i="1"/>
  <c r="E81" i="1"/>
  <c r="F81" i="1" s="1"/>
  <c r="R143" i="9" l="1"/>
  <c r="R145" i="9" s="1"/>
  <c r="S63" i="9"/>
  <c r="S65" i="9" s="1"/>
  <c r="AB65" i="7"/>
  <c r="AB53" i="7"/>
  <c r="AB41" i="7"/>
  <c r="O84" i="10"/>
  <c r="T65" i="10"/>
  <c r="U155" i="10"/>
  <c r="S75" i="10"/>
  <c r="T132" i="10"/>
  <c r="T133" i="10"/>
  <c r="U143" i="10"/>
  <c r="U142" i="10"/>
  <c r="O97" i="10"/>
  <c r="O95" i="10" s="1"/>
  <c r="O96" i="10"/>
  <c r="O85" i="10"/>
  <c r="O83" i="10" s="1"/>
  <c r="S135" i="10"/>
  <c r="T145" i="10"/>
  <c r="N86" i="10"/>
  <c r="N98" i="10"/>
  <c r="T73" i="10"/>
  <c r="T72" i="10"/>
  <c r="U125" i="10"/>
  <c r="U63" i="10"/>
  <c r="U62" i="10"/>
  <c r="V153" i="10"/>
  <c r="V152" i="10"/>
  <c r="V123" i="10"/>
  <c r="V122" i="10"/>
  <c r="T132" i="9"/>
  <c r="T133" i="9"/>
  <c r="T135" i="9" s="1"/>
  <c r="O142" i="1"/>
  <c r="R155" i="9"/>
  <c r="R152" i="9"/>
  <c r="S153" i="9" s="1"/>
  <c r="L98" i="9"/>
  <c r="K86" i="9"/>
  <c r="R142" i="9"/>
  <c r="M97" i="9"/>
  <c r="M95" i="9" s="1"/>
  <c r="M96" i="9"/>
  <c r="M85" i="9"/>
  <c r="R73" i="9"/>
  <c r="R72" i="9"/>
  <c r="L84" i="9"/>
  <c r="L83" i="9"/>
  <c r="Q75" i="9"/>
  <c r="T122" i="9"/>
  <c r="U123" i="9" s="1"/>
  <c r="U125" i="9" s="1"/>
  <c r="S62" i="9"/>
  <c r="Q122" i="1"/>
  <c r="F99" i="1"/>
  <c r="G99" i="1" s="1"/>
  <c r="H99" i="1" s="1"/>
  <c r="I99" i="1" s="1"/>
  <c r="J99" i="1" s="1"/>
  <c r="K99" i="1" s="1"/>
  <c r="L99" i="1" s="1"/>
  <c r="M99" i="1" s="1"/>
  <c r="N99" i="1" s="1"/>
  <c r="O99" i="1" s="1"/>
  <c r="P99" i="1" s="1"/>
  <c r="Q99" i="1" s="1"/>
  <c r="R99" i="1" s="1"/>
  <c r="S99" i="1" s="1"/>
  <c r="T99" i="1" s="1"/>
  <c r="U99" i="1" s="1"/>
  <c r="V99" i="1" s="1"/>
  <c r="W99" i="1" s="1"/>
  <c r="X99" i="1" s="1"/>
  <c r="Y99" i="1" s="1"/>
  <c r="Z99" i="1" s="1"/>
  <c r="AA99" i="1" s="1"/>
  <c r="AB99" i="1" s="1"/>
  <c r="AC99" i="1" s="1"/>
  <c r="AD99" i="1" s="1"/>
  <c r="AE99" i="1" s="1"/>
  <c r="AF99" i="1" s="1"/>
  <c r="AG99" i="1" s="1"/>
  <c r="AH99" i="1" s="1"/>
  <c r="AI99" i="1" s="1"/>
  <c r="AJ99" i="1" s="1"/>
  <c r="AK99" i="1" s="1"/>
  <c r="AL99" i="1" s="1"/>
  <c r="AM99" i="1" s="1"/>
  <c r="F87" i="1"/>
  <c r="G87" i="1" s="1"/>
  <c r="H87" i="1" s="1"/>
  <c r="I87" i="1" s="1"/>
  <c r="J87" i="1" s="1"/>
  <c r="K87" i="1" s="1"/>
  <c r="L87" i="1" s="1"/>
  <c r="M87" i="1" s="1"/>
  <c r="N87" i="1" s="1"/>
  <c r="O87" i="1" s="1"/>
  <c r="P87" i="1" s="1"/>
  <c r="Q87" i="1" s="1"/>
  <c r="R87" i="1" s="1"/>
  <c r="S87" i="1" s="1"/>
  <c r="T87" i="1" s="1"/>
  <c r="U87" i="1" s="1"/>
  <c r="V87" i="1" s="1"/>
  <c r="W87" i="1" s="1"/>
  <c r="X87" i="1" s="1"/>
  <c r="Y87" i="1" s="1"/>
  <c r="Z87" i="1" s="1"/>
  <c r="AA87" i="1" s="1"/>
  <c r="AB87" i="1" s="1"/>
  <c r="AC87" i="1" s="1"/>
  <c r="AD87" i="1" s="1"/>
  <c r="AE87" i="1" s="1"/>
  <c r="AF87" i="1" s="1"/>
  <c r="AG87" i="1" s="1"/>
  <c r="AH87" i="1" s="1"/>
  <c r="AI87" i="1" s="1"/>
  <c r="AJ87" i="1" s="1"/>
  <c r="AK87" i="1" s="1"/>
  <c r="AL87" i="1" s="1"/>
  <c r="AM87" i="1" s="1"/>
  <c r="G81" i="1"/>
  <c r="G93" i="1"/>
  <c r="T63" i="9" l="1"/>
  <c r="T65" i="9" s="1"/>
  <c r="S143" i="9"/>
  <c r="S145" i="9" s="1"/>
  <c r="AC65" i="7"/>
  <c r="AC53" i="7"/>
  <c r="AC41" i="7"/>
  <c r="P85" i="10"/>
  <c r="P83" i="10" s="1"/>
  <c r="P97" i="10"/>
  <c r="P95" i="10" s="1"/>
  <c r="P96" i="10"/>
  <c r="W123" i="10"/>
  <c r="W122" i="10"/>
  <c r="U145" i="10"/>
  <c r="V125" i="10"/>
  <c r="W153" i="10"/>
  <c r="W152" i="10"/>
  <c r="T135" i="10"/>
  <c r="U65" i="10"/>
  <c r="V155" i="10"/>
  <c r="U73" i="10"/>
  <c r="U72" i="10"/>
  <c r="U133" i="10"/>
  <c r="U132" i="10"/>
  <c r="P84" i="10"/>
  <c r="V63" i="10"/>
  <c r="V62" i="10"/>
  <c r="T75" i="10"/>
  <c r="O98" i="10"/>
  <c r="V143" i="10"/>
  <c r="V142" i="10"/>
  <c r="O86" i="10"/>
  <c r="U132" i="9"/>
  <c r="U133" i="9"/>
  <c r="U135" i="9" s="1"/>
  <c r="P142" i="1"/>
  <c r="S155" i="9"/>
  <c r="S152" i="9"/>
  <c r="T153" i="9" s="1"/>
  <c r="T62" i="9"/>
  <c r="M83" i="9"/>
  <c r="M84" i="9"/>
  <c r="S73" i="9"/>
  <c r="S72" i="9"/>
  <c r="N97" i="9"/>
  <c r="N95" i="9" s="1"/>
  <c r="N85" i="9"/>
  <c r="N96" i="9"/>
  <c r="U122" i="9"/>
  <c r="V123" i="9" s="1"/>
  <c r="V125" i="9" s="1"/>
  <c r="L86" i="9"/>
  <c r="R75" i="9"/>
  <c r="M98" i="9"/>
  <c r="S142" i="9"/>
  <c r="R122" i="1"/>
  <c r="P11" i="1"/>
  <c r="Q11" i="1"/>
  <c r="H93" i="1"/>
  <c r="H81" i="1"/>
  <c r="T143" i="9" l="1"/>
  <c r="T145" i="9" s="1"/>
  <c r="U63" i="9"/>
  <c r="U65" i="9" s="1"/>
  <c r="AD65" i="7"/>
  <c r="AD53" i="7"/>
  <c r="AD41" i="7"/>
  <c r="Q85" i="10"/>
  <c r="Q83" i="10" s="1"/>
  <c r="Q97" i="10"/>
  <c r="Q95" i="10" s="1"/>
  <c r="Q96" i="10"/>
  <c r="V73" i="10"/>
  <c r="V72" i="10"/>
  <c r="W125" i="10"/>
  <c r="P98" i="10"/>
  <c r="W143" i="10"/>
  <c r="W142" i="10"/>
  <c r="W62" i="10"/>
  <c r="W63" i="10"/>
  <c r="V133" i="10"/>
  <c r="V132" i="10"/>
  <c r="U75" i="10"/>
  <c r="X153" i="10"/>
  <c r="X152" i="10"/>
  <c r="V145" i="10"/>
  <c r="V65" i="10"/>
  <c r="Q84" i="10"/>
  <c r="U135" i="10"/>
  <c r="W155" i="10"/>
  <c r="P86" i="10"/>
  <c r="X123" i="10"/>
  <c r="X122" i="10"/>
  <c r="V132" i="9"/>
  <c r="V133" i="9"/>
  <c r="V135" i="9" s="1"/>
  <c r="Q142" i="1"/>
  <c r="O85" i="9"/>
  <c r="O96" i="9"/>
  <c r="O97" i="9"/>
  <c r="O95" i="9" s="1"/>
  <c r="V122" i="9"/>
  <c r="W123" i="9" s="1"/>
  <c r="W125" i="9" s="1"/>
  <c r="N98" i="9"/>
  <c r="T72" i="9"/>
  <c r="T73" i="9"/>
  <c r="N84" i="9"/>
  <c r="N83" i="9"/>
  <c r="S75" i="9"/>
  <c r="T142" i="9"/>
  <c r="U62" i="9"/>
  <c r="V63" i="9" s="1"/>
  <c r="T155" i="9"/>
  <c r="T152" i="9"/>
  <c r="U153" i="9" s="1"/>
  <c r="M86" i="9"/>
  <c r="S122" i="1"/>
  <c r="I93" i="1"/>
  <c r="I81" i="1"/>
  <c r="U143" i="9" l="1"/>
  <c r="U145" i="9" s="1"/>
  <c r="AE65" i="7"/>
  <c r="AE53" i="7"/>
  <c r="AE41" i="7"/>
  <c r="X125" i="10"/>
  <c r="R84" i="10"/>
  <c r="X155" i="10"/>
  <c r="W133" i="10"/>
  <c r="W132" i="10"/>
  <c r="X143" i="10"/>
  <c r="X142" i="10"/>
  <c r="Q98" i="10"/>
  <c r="Q86" i="10"/>
  <c r="V135" i="10"/>
  <c r="W145" i="10"/>
  <c r="W73" i="10"/>
  <c r="W72" i="10"/>
  <c r="W65" i="10"/>
  <c r="V75" i="10"/>
  <c r="Y123" i="10"/>
  <c r="Y122" i="10"/>
  <c r="Y153" i="10"/>
  <c r="Y152" i="10"/>
  <c r="X63" i="10"/>
  <c r="X62" i="10"/>
  <c r="R85" i="10"/>
  <c r="R83" i="10" s="1"/>
  <c r="R97" i="10"/>
  <c r="R95" i="10" s="1"/>
  <c r="R96" i="10"/>
  <c r="W132" i="9"/>
  <c r="W133" i="9"/>
  <c r="W135" i="9" s="1"/>
  <c r="V65" i="9"/>
  <c r="R142" i="1"/>
  <c r="P97" i="9"/>
  <c r="P95" i="9" s="1"/>
  <c r="P85" i="9"/>
  <c r="P96" i="9"/>
  <c r="U73" i="9"/>
  <c r="U72" i="9"/>
  <c r="O98" i="9"/>
  <c r="U155" i="9"/>
  <c r="U152" i="9"/>
  <c r="V153" i="9" s="1"/>
  <c r="O84" i="9"/>
  <c r="O83" i="9"/>
  <c r="W122" i="9"/>
  <c r="X123" i="9" s="1"/>
  <c r="X125" i="9" s="1"/>
  <c r="U142" i="9"/>
  <c r="N86" i="9"/>
  <c r="V62" i="9"/>
  <c r="T75" i="9"/>
  <c r="T122" i="1"/>
  <c r="J93" i="1"/>
  <c r="J81" i="1"/>
  <c r="W63" i="9" l="1"/>
  <c r="W65" i="9" s="1"/>
  <c r="V143" i="9"/>
  <c r="V145" i="9" s="1"/>
  <c r="AF65" i="7"/>
  <c r="AF53" i="7"/>
  <c r="AF41" i="7"/>
  <c r="S84" i="10"/>
  <c r="S97" i="10"/>
  <c r="S95" i="10" s="1"/>
  <c r="S96" i="10"/>
  <c r="S85" i="10"/>
  <c r="S83" i="10" s="1"/>
  <c r="X133" i="10"/>
  <c r="X132" i="10"/>
  <c r="R98" i="10"/>
  <c r="Z152" i="10"/>
  <c r="Z153" i="10"/>
  <c r="Z123" i="10"/>
  <c r="Z122" i="10"/>
  <c r="W135" i="10"/>
  <c r="Y63" i="10"/>
  <c r="Y62" i="10"/>
  <c r="Y155" i="10"/>
  <c r="Y125" i="10"/>
  <c r="X73" i="10"/>
  <c r="X72" i="10"/>
  <c r="Y143" i="10"/>
  <c r="Y142" i="10"/>
  <c r="R86" i="10"/>
  <c r="X65" i="10"/>
  <c r="W75" i="10"/>
  <c r="X145" i="10"/>
  <c r="X132" i="9"/>
  <c r="X133" i="9"/>
  <c r="X135" i="9" s="1"/>
  <c r="S142" i="1"/>
  <c r="Q97" i="9"/>
  <c r="Q95" i="9" s="1"/>
  <c r="Q96" i="9"/>
  <c r="Q85" i="9"/>
  <c r="V142" i="9"/>
  <c r="P98" i="9"/>
  <c r="P84" i="9"/>
  <c r="P83" i="9"/>
  <c r="V73" i="9"/>
  <c r="V72" i="9"/>
  <c r="W62" i="9"/>
  <c r="X122" i="9"/>
  <c r="Y123" i="9" s="1"/>
  <c r="Y125" i="9" s="1"/>
  <c r="O86" i="9"/>
  <c r="V155" i="9"/>
  <c r="V152" i="9"/>
  <c r="W153" i="9" s="1"/>
  <c r="U75" i="9"/>
  <c r="U122" i="1"/>
  <c r="K93" i="1"/>
  <c r="K81" i="1"/>
  <c r="X63" i="9" l="1"/>
  <c r="X65" i="9" s="1"/>
  <c r="W143" i="9"/>
  <c r="W145" i="9" s="1"/>
  <c r="AG65" i="7"/>
  <c r="AG53" i="7"/>
  <c r="AG41" i="7"/>
  <c r="X75" i="10"/>
  <c r="Y65" i="10"/>
  <c r="Z125" i="10"/>
  <c r="Y133" i="10"/>
  <c r="Y132" i="10"/>
  <c r="T85" i="10"/>
  <c r="T83" i="10" s="1"/>
  <c r="T97" i="10"/>
  <c r="T95" i="10" s="1"/>
  <c r="T96" i="10"/>
  <c r="Z143" i="10"/>
  <c r="Z142" i="10"/>
  <c r="Z155" i="10"/>
  <c r="X135" i="10"/>
  <c r="S98" i="10"/>
  <c r="Y145" i="10"/>
  <c r="AA153" i="10"/>
  <c r="AA152" i="10"/>
  <c r="T84" i="10"/>
  <c r="Y73" i="10"/>
  <c r="Y72" i="10"/>
  <c r="Z63" i="10"/>
  <c r="Z62" i="10"/>
  <c r="AA123" i="10"/>
  <c r="U126" i="10" s="1"/>
  <c r="U127" i="10" s="1"/>
  <c r="U128" i="10" s="1"/>
  <c r="AA122" i="10"/>
  <c r="S86" i="10"/>
  <c r="Y132" i="9"/>
  <c r="Y133" i="9"/>
  <c r="T142" i="1"/>
  <c r="R97" i="9"/>
  <c r="R95" i="9" s="1"/>
  <c r="R85" i="9"/>
  <c r="R96" i="9"/>
  <c r="Y122" i="9"/>
  <c r="Z123" i="9" s="1"/>
  <c r="Z125" i="9" s="1"/>
  <c r="W73" i="9"/>
  <c r="W72" i="9"/>
  <c r="W155" i="9"/>
  <c r="W152" i="9"/>
  <c r="X153" i="9" s="1"/>
  <c r="V75" i="9"/>
  <c r="X62" i="9"/>
  <c r="Q84" i="9"/>
  <c r="Q83" i="9"/>
  <c r="W142" i="9"/>
  <c r="Q98" i="9"/>
  <c r="P86" i="9"/>
  <c r="V122" i="1"/>
  <c r="L81" i="1"/>
  <c r="L93" i="1"/>
  <c r="Y63" i="9" l="1"/>
  <c r="Y65" i="9" s="1"/>
  <c r="X143" i="9"/>
  <c r="X145" i="9" s="1"/>
  <c r="AH65" i="7"/>
  <c r="AH53" i="7"/>
  <c r="AH41" i="7"/>
  <c r="W126" i="10"/>
  <c r="W127" i="10" s="1"/>
  <c r="W128" i="10" s="1"/>
  <c r="U85" i="10"/>
  <c r="U97" i="10"/>
  <c r="U95" i="10" s="1"/>
  <c r="U96" i="10"/>
  <c r="Z73" i="10"/>
  <c r="Z72" i="10"/>
  <c r="AA155" i="10"/>
  <c r="Z145" i="10"/>
  <c r="Z65" i="10"/>
  <c r="AA143" i="10"/>
  <c r="AA142" i="10"/>
  <c r="AA126" i="10"/>
  <c r="AA127" i="10" s="1"/>
  <c r="AA125" i="10"/>
  <c r="C167" i="10"/>
  <c r="E126" i="10"/>
  <c r="E127" i="10" s="1"/>
  <c r="E128" i="10" s="1"/>
  <c r="G126" i="10"/>
  <c r="G127" i="10" s="1"/>
  <c r="G128" i="10" s="1"/>
  <c r="D126" i="10"/>
  <c r="D127" i="10" s="1"/>
  <c r="F126" i="10"/>
  <c r="F127" i="10" s="1"/>
  <c r="F128" i="10" s="1"/>
  <c r="H126" i="10"/>
  <c r="H127" i="10" s="1"/>
  <c r="H128" i="10" s="1"/>
  <c r="I126" i="10"/>
  <c r="I127" i="10" s="1"/>
  <c r="I128" i="10" s="1"/>
  <c r="L126" i="10"/>
  <c r="L127" i="10" s="1"/>
  <c r="L128" i="10" s="1"/>
  <c r="K126" i="10"/>
  <c r="K127" i="10" s="1"/>
  <c r="K128" i="10" s="1"/>
  <c r="J126" i="10"/>
  <c r="J127" i="10" s="1"/>
  <c r="J128" i="10" s="1"/>
  <c r="O126" i="10"/>
  <c r="O127" i="10" s="1"/>
  <c r="O128" i="10" s="1"/>
  <c r="M126" i="10"/>
  <c r="M127" i="10" s="1"/>
  <c r="M128" i="10" s="1"/>
  <c r="N126" i="10"/>
  <c r="N127" i="10" s="1"/>
  <c r="N128" i="10" s="1"/>
  <c r="Q126" i="10"/>
  <c r="Q127" i="10" s="1"/>
  <c r="Q128" i="10" s="1"/>
  <c r="P126" i="10"/>
  <c r="P127" i="10" s="1"/>
  <c r="P128" i="10" s="1"/>
  <c r="R126" i="10"/>
  <c r="R127" i="10" s="1"/>
  <c r="R128" i="10" s="1"/>
  <c r="T126" i="10"/>
  <c r="T127" i="10" s="1"/>
  <c r="T128" i="10" s="1"/>
  <c r="V126" i="10"/>
  <c r="V127" i="10" s="1"/>
  <c r="V128" i="10" s="1"/>
  <c r="S126" i="10"/>
  <c r="S127" i="10" s="1"/>
  <c r="S128" i="10" s="1"/>
  <c r="U84" i="10"/>
  <c r="U83" i="10"/>
  <c r="Y126" i="10"/>
  <c r="Y127" i="10" s="1"/>
  <c r="Y128" i="10" s="1"/>
  <c r="Z133" i="10"/>
  <c r="Z132" i="10"/>
  <c r="Z126" i="10"/>
  <c r="Z127" i="10" s="1"/>
  <c r="Z128" i="10" s="1"/>
  <c r="AB153" i="10"/>
  <c r="AB152" i="10"/>
  <c r="Y75" i="10"/>
  <c r="AA63" i="10"/>
  <c r="AA62" i="10"/>
  <c r="X126" i="10"/>
  <c r="X127" i="10" s="1"/>
  <c r="X128" i="10" s="1"/>
  <c r="T86" i="10"/>
  <c r="T98" i="10"/>
  <c r="Y135" i="10"/>
  <c r="Y135" i="9"/>
  <c r="Z132" i="9"/>
  <c r="Z133" i="9"/>
  <c r="Z135" i="9" s="1"/>
  <c r="U142" i="1"/>
  <c r="R84" i="9"/>
  <c r="R83" i="9"/>
  <c r="S85" i="9"/>
  <c r="S97" i="9"/>
  <c r="S95" i="9" s="1"/>
  <c r="S96" i="9"/>
  <c r="Q86" i="9"/>
  <c r="Z122" i="9"/>
  <c r="AA123" i="9" s="1"/>
  <c r="R98" i="9"/>
  <c r="X142" i="9"/>
  <c r="Y62" i="9"/>
  <c r="X155" i="9"/>
  <c r="X152" i="9"/>
  <c r="Y153" i="9" s="1"/>
  <c r="X73" i="9"/>
  <c r="X72" i="9"/>
  <c r="W75" i="9"/>
  <c r="W122" i="1"/>
  <c r="M81" i="1"/>
  <c r="M93" i="1"/>
  <c r="Z63" i="9" l="1"/>
  <c r="Z65" i="9" s="1"/>
  <c r="Y143" i="9"/>
  <c r="Y145" i="9" s="1"/>
  <c r="AI65" i="7"/>
  <c r="AI53" i="7"/>
  <c r="AI41" i="7"/>
  <c r="V85" i="10"/>
  <c r="V83" i="10" s="1"/>
  <c r="V97" i="10"/>
  <c r="V95" i="10" s="1"/>
  <c r="V96" i="10"/>
  <c r="U98" i="10"/>
  <c r="AC153" i="10"/>
  <c r="AC152" i="10"/>
  <c r="AA128" i="10"/>
  <c r="Z75" i="10"/>
  <c r="AA133" i="10"/>
  <c r="AA132" i="10"/>
  <c r="AA73" i="10"/>
  <c r="AA72" i="10"/>
  <c r="AB62" i="10"/>
  <c r="AB63" i="10"/>
  <c r="Z135" i="10"/>
  <c r="AA65" i="10"/>
  <c r="AB155" i="10"/>
  <c r="AB143" i="10"/>
  <c r="AB142" i="10"/>
  <c r="U86" i="10"/>
  <c r="D167" i="10"/>
  <c r="D128" i="10"/>
  <c r="V84" i="10"/>
  <c r="AA145" i="10"/>
  <c r="AA126" i="9"/>
  <c r="AA127" i="9" s="1"/>
  <c r="AA125" i="9"/>
  <c r="E126" i="9"/>
  <c r="E127" i="9" s="1"/>
  <c r="E128" i="9" s="1"/>
  <c r="D126" i="9"/>
  <c r="D127" i="9" s="1"/>
  <c r="D128" i="9" s="1"/>
  <c r="F126" i="9"/>
  <c r="F127" i="9" s="1"/>
  <c r="F128" i="9" s="1"/>
  <c r="AA132" i="9"/>
  <c r="AA133" i="9"/>
  <c r="AA135" i="9" s="1"/>
  <c r="V142" i="1"/>
  <c r="T97" i="9"/>
  <c r="T95" i="9" s="1"/>
  <c r="T85" i="9"/>
  <c r="T96" i="9"/>
  <c r="Y155" i="9"/>
  <c r="Y152" i="9"/>
  <c r="Z153" i="9" s="1"/>
  <c r="Z62" i="9"/>
  <c r="Y142" i="9"/>
  <c r="U126" i="9"/>
  <c r="U127" i="9" s="1"/>
  <c r="U128" i="9" s="1"/>
  <c r="AA122" i="9"/>
  <c r="Z126" i="9"/>
  <c r="Z127" i="9" s="1"/>
  <c r="Z128" i="9" s="1"/>
  <c r="S98" i="9"/>
  <c r="Y73" i="9"/>
  <c r="Y72" i="9"/>
  <c r="X75" i="9"/>
  <c r="S84" i="9"/>
  <c r="S83" i="9"/>
  <c r="R86" i="9"/>
  <c r="X122" i="1"/>
  <c r="N81" i="1"/>
  <c r="N93" i="1"/>
  <c r="Z143" i="9" l="1"/>
  <c r="Z145" i="9" s="1"/>
  <c r="AA63" i="9"/>
  <c r="AA65" i="9" s="1"/>
  <c r="AJ65" i="7"/>
  <c r="AJ53" i="7"/>
  <c r="AJ41" i="7"/>
  <c r="F167" i="10"/>
  <c r="C129" i="10"/>
  <c r="B129" i="10" s="1"/>
  <c r="E167" i="10" s="1"/>
  <c r="AA135" i="10"/>
  <c r="AC155" i="10"/>
  <c r="W84" i="10"/>
  <c r="AC143" i="10"/>
  <c r="AC142" i="10"/>
  <c r="AB65" i="10"/>
  <c r="AB73" i="10"/>
  <c r="AB72" i="10"/>
  <c r="V86" i="10"/>
  <c r="AB145" i="10"/>
  <c r="AC63" i="10"/>
  <c r="AC62" i="10"/>
  <c r="AA75" i="10"/>
  <c r="W97" i="10"/>
  <c r="W95" i="10" s="1"/>
  <c r="W96" i="10"/>
  <c r="W85" i="10"/>
  <c r="W83" i="10" s="1"/>
  <c r="AB133" i="10"/>
  <c r="AB132" i="10"/>
  <c r="AD153" i="10"/>
  <c r="AD152" i="10"/>
  <c r="V98" i="10"/>
  <c r="AA128" i="9"/>
  <c r="AB132" i="9"/>
  <c r="AB133" i="9"/>
  <c r="W142" i="1"/>
  <c r="V126" i="9"/>
  <c r="V127" i="9" s="1"/>
  <c r="V128" i="9" s="1"/>
  <c r="S126" i="9"/>
  <c r="S127" i="9" s="1"/>
  <c r="S128" i="9" s="1"/>
  <c r="X126" i="9"/>
  <c r="X127" i="9" s="1"/>
  <c r="X128" i="9" s="1"/>
  <c r="Y126" i="9"/>
  <c r="Y127" i="9" s="1"/>
  <c r="Y128" i="9" s="1"/>
  <c r="U97" i="9"/>
  <c r="U95" i="9" s="1"/>
  <c r="U96" i="9"/>
  <c r="U85" i="9"/>
  <c r="Z152" i="9"/>
  <c r="AA153" i="9" s="1"/>
  <c r="Z155" i="9"/>
  <c r="T84" i="9"/>
  <c r="T83" i="9"/>
  <c r="AA62" i="9"/>
  <c r="AB63" i="9" s="1"/>
  <c r="S86" i="9"/>
  <c r="Z73" i="9"/>
  <c r="Z72" i="9"/>
  <c r="G126" i="9"/>
  <c r="G127" i="9" s="1"/>
  <c r="G128" i="9" s="1"/>
  <c r="C167" i="9"/>
  <c r="H126" i="9"/>
  <c r="H127" i="9" s="1"/>
  <c r="H128" i="9" s="1"/>
  <c r="K126" i="9"/>
  <c r="K127" i="9" s="1"/>
  <c r="K128" i="9" s="1"/>
  <c r="I126" i="9"/>
  <c r="I127" i="9" s="1"/>
  <c r="I128" i="9" s="1"/>
  <c r="J126" i="9"/>
  <c r="J127" i="9" s="1"/>
  <c r="J128" i="9" s="1"/>
  <c r="L126" i="9"/>
  <c r="L127" i="9" s="1"/>
  <c r="L128" i="9" s="1"/>
  <c r="N126" i="9"/>
  <c r="N127" i="9" s="1"/>
  <c r="N128" i="9" s="1"/>
  <c r="M126" i="9"/>
  <c r="M127" i="9" s="1"/>
  <c r="M128" i="9" s="1"/>
  <c r="O126" i="9"/>
  <c r="O127" i="9" s="1"/>
  <c r="O128" i="9" s="1"/>
  <c r="Q126" i="9"/>
  <c r="Q127" i="9" s="1"/>
  <c r="Q128" i="9" s="1"/>
  <c r="R126" i="9"/>
  <c r="R127" i="9" s="1"/>
  <c r="R128" i="9" s="1"/>
  <c r="P126" i="9"/>
  <c r="P127" i="9" s="1"/>
  <c r="P128" i="9" s="1"/>
  <c r="T126" i="9"/>
  <c r="T127" i="9" s="1"/>
  <c r="T128" i="9" s="1"/>
  <c r="W126" i="9"/>
  <c r="W127" i="9" s="1"/>
  <c r="W128" i="9" s="1"/>
  <c r="Y75" i="9"/>
  <c r="Z142" i="9"/>
  <c r="T98" i="9"/>
  <c r="Y122" i="1"/>
  <c r="O81" i="1"/>
  <c r="O93" i="1"/>
  <c r="AA143" i="9" l="1"/>
  <c r="AA145" i="9" s="1"/>
  <c r="AK65" i="7"/>
  <c r="AK53" i="7"/>
  <c r="AK41" i="7"/>
  <c r="X84" i="10"/>
  <c r="AD155" i="10"/>
  <c r="X85" i="10"/>
  <c r="X83" i="10" s="1"/>
  <c r="X96" i="10"/>
  <c r="X97" i="10"/>
  <c r="X95" i="10" s="1"/>
  <c r="AD63" i="10"/>
  <c r="AD62" i="10"/>
  <c r="AB75" i="10"/>
  <c r="AC145" i="10"/>
  <c r="AC133" i="10"/>
  <c r="AC132" i="10"/>
  <c r="W98" i="10"/>
  <c r="AC65" i="10"/>
  <c r="W86" i="10"/>
  <c r="AB135" i="10"/>
  <c r="AE153" i="10"/>
  <c r="AE152" i="10"/>
  <c r="AC73" i="10"/>
  <c r="AC72" i="10"/>
  <c r="AD143" i="10"/>
  <c r="AD142" i="10"/>
  <c r="C129" i="9"/>
  <c r="B129" i="9" s="1"/>
  <c r="AB65" i="9"/>
  <c r="AB135" i="9"/>
  <c r="AC132" i="9"/>
  <c r="AC133" i="9"/>
  <c r="AC135" i="9" s="1"/>
  <c r="X142" i="1"/>
  <c r="V97" i="9"/>
  <c r="V95" i="9" s="1"/>
  <c r="V85" i="9"/>
  <c r="V96" i="9"/>
  <c r="AA155" i="9"/>
  <c r="AA152" i="9"/>
  <c r="AB153" i="9" s="1"/>
  <c r="AA73" i="9"/>
  <c r="AA72" i="9"/>
  <c r="U84" i="9"/>
  <c r="U83" i="9"/>
  <c r="U98" i="9"/>
  <c r="D167" i="9"/>
  <c r="Z75" i="9"/>
  <c r="T86" i="9"/>
  <c r="AA142" i="9"/>
  <c r="AB62" i="9"/>
  <c r="Z122" i="1"/>
  <c r="P81" i="1"/>
  <c r="P93" i="1"/>
  <c r="AC63" i="9" l="1"/>
  <c r="AC65" i="9" s="1"/>
  <c r="AB143" i="9"/>
  <c r="AB145" i="9" s="1"/>
  <c r="AL65" i="7"/>
  <c r="AL53" i="7"/>
  <c r="AL41" i="7"/>
  <c r="Y84" i="10"/>
  <c r="AD65" i="10"/>
  <c r="AD72" i="10"/>
  <c r="AD73" i="10"/>
  <c r="AF153" i="10"/>
  <c r="AF152" i="10"/>
  <c r="AE143" i="10"/>
  <c r="AE142" i="10"/>
  <c r="AD133" i="10"/>
  <c r="AD132" i="10"/>
  <c r="Y85" i="10"/>
  <c r="Y83" i="10" s="1"/>
  <c r="Y97" i="10"/>
  <c r="Y95" i="10" s="1"/>
  <c r="Y96" i="10"/>
  <c r="X86" i="10"/>
  <c r="AC75" i="10"/>
  <c r="AE155" i="10"/>
  <c r="AD145" i="10"/>
  <c r="AC135" i="10"/>
  <c r="AE62" i="10"/>
  <c r="AE63" i="10"/>
  <c r="X98" i="10"/>
  <c r="AD132" i="9"/>
  <c r="AD133" i="9"/>
  <c r="AD135" i="9" s="1"/>
  <c r="Y142" i="1"/>
  <c r="F167" i="9"/>
  <c r="E167" i="9"/>
  <c r="AB73" i="9"/>
  <c r="AB72" i="9"/>
  <c r="V98" i="9"/>
  <c r="AA75" i="9"/>
  <c r="AB142" i="9"/>
  <c r="V84" i="9"/>
  <c r="V83" i="9"/>
  <c r="AB155" i="9"/>
  <c r="AB152" i="9"/>
  <c r="AC153" i="9" s="1"/>
  <c r="AC62" i="9"/>
  <c r="U86" i="9"/>
  <c r="W97" i="9"/>
  <c r="W95" i="9" s="1"/>
  <c r="W85" i="9"/>
  <c r="W96" i="9"/>
  <c r="AA122" i="1"/>
  <c r="Q93" i="1"/>
  <c r="Q81" i="1"/>
  <c r="AC143" i="9" l="1"/>
  <c r="AC145" i="9" s="1"/>
  <c r="AD63" i="9"/>
  <c r="AD65" i="9" s="1"/>
  <c r="AM65" i="7"/>
  <c r="AM53" i="7"/>
  <c r="AM41" i="7"/>
  <c r="Z84" i="10"/>
  <c r="Z85" i="10"/>
  <c r="Z83" i="10" s="1"/>
  <c r="Z97" i="10"/>
  <c r="Z95" i="10" s="1"/>
  <c r="Z96" i="10"/>
  <c r="AE133" i="10"/>
  <c r="AE132" i="10"/>
  <c r="AE145" i="10"/>
  <c r="AF155" i="10"/>
  <c r="AF142" i="10"/>
  <c r="AF143" i="10"/>
  <c r="AG153" i="10"/>
  <c r="AG152" i="10"/>
  <c r="AE65" i="10"/>
  <c r="Y98" i="10"/>
  <c r="AD135" i="10"/>
  <c r="AD75" i="10"/>
  <c r="Y86" i="10"/>
  <c r="AF62" i="10"/>
  <c r="AF63" i="10"/>
  <c r="AE73" i="10"/>
  <c r="AE72" i="10"/>
  <c r="AE132" i="9"/>
  <c r="AE133" i="9"/>
  <c r="Z142" i="1"/>
  <c r="X97" i="9"/>
  <c r="X95" i="9" s="1"/>
  <c r="X85" i="9"/>
  <c r="X96" i="9"/>
  <c r="V86" i="9"/>
  <c r="AC73" i="9"/>
  <c r="AC72" i="9"/>
  <c r="AD62" i="9"/>
  <c r="AC155" i="9"/>
  <c r="AC152" i="9"/>
  <c r="AD153" i="9" s="1"/>
  <c r="AC142" i="9"/>
  <c r="AB75" i="9"/>
  <c r="W98" i="9"/>
  <c r="W84" i="9"/>
  <c r="W83" i="9"/>
  <c r="R93" i="1"/>
  <c r="R81" i="1"/>
  <c r="AE63" i="9" l="1"/>
  <c r="AE65" i="9" s="1"/>
  <c r="AD143" i="9"/>
  <c r="AD145" i="9" s="1"/>
  <c r="AN65" i="7"/>
  <c r="AN53" i="7"/>
  <c r="AA84" i="10"/>
  <c r="AE75" i="10"/>
  <c r="AF145" i="10"/>
  <c r="Z98" i="10"/>
  <c r="Z86" i="10"/>
  <c r="AF65" i="10"/>
  <c r="AG143" i="10"/>
  <c r="AG142" i="10"/>
  <c r="AF133" i="10"/>
  <c r="AF132" i="10"/>
  <c r="AG63" i="10"/>
  <c r="AG62" i="10"/>
  <c r="AH153" i="10"/>
  <c r="AH152" i="10"/>
  <c r="AE135" i="10"/>
  <c r="AF73" i="10"/>
  <c r="AF72" i="10"/>
  <c r="AG155" i="10"/>
  <c r="AA97" i="10"/>
  <c r="AA95" i="10" s="1"/>
  <c r="AA96" i="10"/>
  <c r="AA85" i="10"/>
  <c r="AA83" i="10" s="1"/>
  <c r="AF132" i="9"/>
  <c r="AF133" i="9"/>
  <c r="AE135" i="9"/>
  <c r="AA142" i="1"/>
  <c r="Y97" i="9"/>
  <c r="Y95" i="9" s="1"/>
  <c r="Y96" i="9"/>
  <c r="Y85" i="9"/>
  <c r="AD152" i="9"/>
  <c r="AE153" i="9" s="1"/>
  <c r="AD155" i="9"/>
  <c r="X84" i="9"/>
  <c r="X83" i="9"/>
  <c r="W86" i="9"/>
  <c r="AD142" i="9"/>
  <c r="AE62" i="9"/>
  <c r="AD73" i="9"/>
  <c r="AD72" i="9"/>
  <c r="AC75" i="9"/>
  <c r="X98" i="9"/>
  <c r="S81" i="1"/>
  <c r="S93" i="1"/>
  <c r="AE143" i="9" l="1"/>
  <c r="AE145" i="9" s="1"/>
  <c r="AF63" i="9"/>
  <c r="AF65" i="9" s="1"/>
  <c r="AO65" i="7"/>
  <c r="AO53" i="7"/>
  <c r="AB85" i="10"/>
  <c r="AB83" i="10" s="1"/>
  <c r="AB97" i="10"/>
  <c r="AB95" i="10" s="1"/>
  <c r="AB96" i="10"/>
  <c r="AB84" i="10"/>
  <c r="AH63" i="10"/>
  <c r="AH62" i="10"/>
  <c r="AA86" i="10"/>
  <c r="AI153" i="10"/>
  <c r="AI152" i="10"/>
  <c r="AG65" i="10"/>
  <c r="AH143" i="10"/>
  <c r="AH142" i="10"/>
  <c r="AA98" i="10"/>
  <c r="AG73" i="10"/>
  <c r="AG72" i="10"/>
  <c r="AH155" i="10"/>
  <c r="AG133" i="10"/>
  <c r="AG132" i="10"/>
  <c r="AG145" i="10"/>
  <c r="AF75" i="10"/>
  <c r="AF135" i="10"/>
  <c r="AG132" i="9"/>
  <c r="AG133" i="9"/>
  <c r="AF135" i="9"/>
  <c r="AB142" i="1"/>
  <c r="Z97" i="9"/>
  <c r="Z95" i="9" s="1"/>
  <c r="Z85" i="9"/>
  <c r="Z96" i="9"/>
  <c r="Y98" i="9"/>
  <c r="AE73" i="9"/>
  <c r="AE72" i="9"/>
  <c r="AE155" i="9"/>
  <c r="AE152" i="9"/>
  <c r="AF153" i="9" s="1"/>
  <c r="AD75" i="9"/>
  <c r="AE142" i="9"/>
  <c r="Y84" i="9"/>
  <c r="Y83" i="9"/>
  <c r="AF62" i="9"/>
  <c r="AG63" i="9" s="1"/>
  <c r="X86" i="9"/>
  <c r="T81" i="1"/>
  <c r="T93" i="1"/>
  <c r="AF143" i="9" l="1"/>
  <c r="AF145" i="9" s="1"/>
  <c r="AP65" i="7"/>
  <c r="AP53" i="7"/>
  <c r="AC85" i="10"/>
  <c r="AC83" i="10" s="1"/>
  <c r="AC97" i="10"/>
  <c r="AC95" i="10" s="1"/>
  <c r="AC96" i="10"/>
  <c r="AJ153" i="10"/>
  <c r="AJ152" i="10"/>
  <c r="AC84" i="10"/>
  <c r="AG135" i="10"/>
  <c r="AI143" i="10"/>
  <c r="AI142" i="10"/>
  <c r="AI155" i="10"/>
  <c r="AI63" i="10"/>
  <c r="AI62" i="10"/>
  <c r="AB86" i="10"/>
  <c r="AH73" i="10"/>
  <c r="AH72" i="10"/>
  <c r="AH145" i="10"/>
  <c r="AH65" i="10"/>
  <c r="AH133" i="10"/>
  <c r="AH132" i="10"/>
  <c r="AG75" i="10"/>
  <c r="AB98" i="10"/>
  <c r="AG65" i="9"/>
  <c r="AG135" i="9"/>
  <c r="AH132" i="9"/>
  <c r="AH133" i="9"/>
  <c r="AC142" i="1"/>
  <c r="AF73" i="9"/>
  <c r="AF72" i="9"/>
  <c r="Z84" i="9"/>
  <c r="Z83" i="9"/>
  <c r="AE75" i="9"/>
  <c r="AA97" i="9"/>
  <c r="AA95" i="9" s="1"/>
  <c r="AA85" i="9"/>
  <c r="AA96" i="9"/>
  <c r="AG62" i="9"/>
  <c r="Y86" i="9"/>
  <c r="AF155" i="9"/>
  <c r="AF152" i="9"/>
  <c r="AG153" i="9" s="1"/>
  <c r="Z98" i="9"/>
  <c r="AF142" i="9"/>
  <c r="U93" i="1"/>
  <c r="U81" i="1"/>
  <c r="AG143" i="9" l="1"/>
  <c r="AG145" i="9" s="1"/>
  <c r="AH63" i="9"/>
  <c r="AH65" i="9" s="1"/>
  <c r="AQ65" i="7"/>
  <c r="AQ53" i="7"/>
  <c r="AD85" i="10"/>
  <c r="AD97" i="10"/>
  <c r="AD95" i="10" s="1"/>
  <c r="AD96" i="10"/>
  <c r="AI145" i="10"/>
  <c r="AK153" i="10"/>
  <c r="AK152" i="10"/>
  <c r="AJ155" i="10"/>
  <c r="AI73" i="10"/>
  <c r="AI72" i="10"/>
  <c r="AJ63" i="10"/>
  <c r="AJ62" i="10"/>
  <c r="AD84" i="10"/>
  <c r="AD83" i="10"/>
  <c r="AH135" i="10"/>
  <c r="AI133" i="10"/>
  <c r="AI132" i="10"/>
  <c r="AH75" i="10"/>
  <c r="AI65" i="10"/>
  <c r="AJ143" i="10"/>
  <c r="AJ142" i="10"/>
  <c r="AC86" i="10"/>
  <c r="AC98" i="10"/>
  <c r="AH135" i="9"/>
  <c r="AI132" i="9"/>
  <c r="AI133" i="9"/>
  <c r="AI135" i="9" s="1"/>
  <c r="AD142" i="1"/>
  <c r="AB97" i="9"/>
  <c r="AB95" i="9" s="1"/>
  <c r="AB85" i="9"/>
  <c r="AB96" i="9"/>
  <c r="AG155" i="9"/>
  <c r="AG152" i="9"/>
  <c r="AH153" i="9" s="1"/>
  <c r="AA84" i="9"/>
  <c r="AA83" i="9"/>
  <c r="AG73" i="9"/>
  <c r="AG72" i="9"/>
  <c r="AG142" i="9"/>
  <c r="Z86" i="9"/>
  <c r="AF75" i="9"/>
  <c r="AH62" i="9"/>
  <c r="AI63" i="9" s="1"/>
  <c r="AA98" i="9"/>
  <c r="V81" i="1"/>
  <c r="V93" i="1"/>
  <c r="AH143" i="9" l="1"/>
  <c r="AH145" i="9" s="1"/>
  <c r="AR65" i="7"/>
  <c r="AR53" i="7"/>
  <c r="AK155" i="10"/>
  <c r="AD98" i="10"/>
  <c r="AK143" i="10"/>
  <c r="AK142" i="10"/>
  <c r="AE84" i="10"/>
  <c r="AJ73" i="10"/>
  <c r="AJ72" i="10"/>
  <c r="AJ145" i="10"/>
  <c r="AJ132" i="10"/>
  <c r="AJ133" i="10"/>
  <c r="AD86" i="10"/>
  <c r="AI75" i="10"/>
  <c r="AJ65" i="10"/>
  <c r="AI135" i="10"/>
  <c r="AK63" i="10"/>
  <c r="AK62" i="10"/>
  <c r="AL153" i="10"/>
  <c r="AL152" i="10"/>
  <c r="AE97" i="10"/>
  <c r="AE95" i="10" s="1"/>
  <c r="AE96" i="10"/>
  <c r="AE85" i="10"/>
  <c r="AE83" i="10" s="1"/>
  <c r="AJ132" i="9"/>
  <c r="AJ133" i="9"/>
  <c r="AJ135" i="9" s="1"/>
  <c r="AE142" i="1"/>
  <c r="AC97" i="9"/>
  <c r="AC95" i="9" s="1"/>
  <c r="AC96" i="9"/>
  <c r="AC85" i="9"/>
  <c r="AA86" i="9"/>
  <c r="AH73" i="9"/>
  <c r="AH72" i="9"/>
  <c r="AB98" i="9"/>
  <c r="AG75" i="9"/>
  <c r="AH155" i="9"/>
  <c r="AH152" i="9"/>
  <c r="AI153" i="9" s="1"/>
  <c r="AI62" i="9"/>
  <c r="AJ63" i="9" s="1"/>
  <c r="AI65" i="9"/>
  <c r="AH142" i="9"/>
  <c r="AB84" i="9"/>
  <c r="AB83" i="9"/>
  <c r="W81" i="1"/>
  <c r="W93" i="1"/>
  <c r="AI143" i="9" l="1"/>
  <c r="AI145" i="9" s="1"/>
  <c r="AS65" i="7"/>
  <c r="AS53" i="7"/>
  <c r="AF85" i="10"/>
  <c r="AF83" i="10" s="1"/>
  <c r="AF97" i="10"/>
  <c r="AF95" i="10" s="1"/>
  <c r="AF96" i="10"/>
  <c r="AF84" i="10"/>
  <c r="AM153" i="10"/>
  <c r="AM152" i="10"/>
  <c r="AK73" i="10"/>
  <c r="AK72" i="10"/>
  <c r="AK133" i="10"/>
  <c r="AK132" i="10"/>
  <c r="AE86" i="10"/>
  <c r="AL155" i="10"/>
  <c r="AL63" i="10"/>
  <c r="AL62" i="10"/>
  <c r="AJ75" i="10"/>
  <c r="AL143" i="10"/>
  <c r="AL142" i="10"/>
  <c r="AE98" i="10"/>
  <c r="AK65" i="10"/>
  <c r="AJ135" i="10"/>
  <c r="AK145" i="10"/>
  <c r="AK132" i="9"/>
  <c r="AK133" i="9"/>
  <c r="AK135" i="9" s="1"/>
  <c r="AF142" i="1"/>
  <c r="AH75" i="9"/>
  <c r="AD97" i="9"/>
  <c r="AD95" i="9" s="1"/>
  <c r="AD85" i="9"/>
  <c r="AD96" i="9"/>
  <c r="AC83" i="9"/>
  <c r="AC84" i="9"/>
  <c r="AC98" i="9"/>
  <c r="AB86" i="9"/>
  <c r="AI155" i="9"/>
  <c r="AI152" i="9"/>
  <c r="AJ153" i="9" s="1"/>
  <c r="AI142" i="9"/>
  <c r="AJ65" i="9"/>
  <c r="AJ62" i="9"/>
  <c r="AK63" i="9" s="1"/>
  <c r="AI73" i="9"/>
  <c r="AI72" i="9"/>
  <c r="X81" i="1"/>
  <c r="X93" i="1"/>
  <c r="AJ143" i="9" l="1"/>
  <c r="AJ145" i="9" s="1"/>
  <c r="AT65" i="7"/>
  <c r="AT53" i="7"/>
  <c r="AM62" i="10"/>
  <c r="AM63" i="10"/>
  <c r="AL133" i="10"/>
  <c r="AL132" i="10"/>
  <c r="AF86" i="10"/>
  <c r="AL65" i="10"/>
  <c r="AK135" i="10"/>
  <c r="AM155" i="10"/>
  <c r="AF98" i="10"/>
  <c r="AN153" i="10"/>
  <c r="AN152" i="10"/>
  <c r="AG85" i="10"/>
  <c r="AG83" i="10" s="1"/>
  <c r="AG97" i="10"/>
  <c r="AG95" i="10" s="1"/>
  <c r="AG96" i="10"/>
  <c r="AL73" i="10"/>
  <c r="AL72" i="10"/>
  <c r="AL145" i="10"/>
  <c r="AM143" i="10"/>
  <c r="AM142" i="10"/>
  <c r="AK75" i="10"/>
  <c r="AG84" i="10"/>
  <c r="AL132" i="9"/>
  <c r="AL133" i="9"/>
  <c r="AG142" i="1"/>
  <c r="AE85" i="9"/>
  <c r="AE96" i="9"/>
  <c r="AE97" i="9"/>
  <c r="AE95" i="9" s="1"/>
  <c r="AD84" i="9"/>
  <c r="AD83" i="9"/>
  <c r="AI75" i="9"/>
  <c r="AJ142" i="9"/>
  <c r="AD98" i="9"/>
  <c r="AK65" i="9"/>
  <c r="AK62" i="9"/>
  <c r="AL63" i="9" s="1"/>
  <c r="AC86" i="9"/>
  <c r="AJ72" i="9"/>
  <c r="AJ73" i="9"/>
  <c r="AJ155" i="9"/>
  <c r="AJ152" i="9"/>
  <c r="AK153" i="9" s="1"/>
  <c r="Y93" i="1"/>
  <c r="Y81" i="1"/>
  <c r="AK143" i="9" l="1"/>
  <c r="AK145" i="9" s="1"/>
  <c r="AU65" i="7"/>
  <c r="AU53" i="7"/>
  <c r="AH85" i="10"/>
  <c r="AH83" i="10" s="1"/>
  <c r="AH97" i="10"/>
  <c r="AH95" i="10" s="1"/>
  <c r="AH96" i="10"/>
  <c r="AL135" i="10"/>
  <c r="AG86" i="10"/>
  <c r="AN143" i="10"/>
  <c r="AN142" i="10"/>
  <c r="AG98" i="10"/>
  <c r="AN155" i="10"/>
  <c r="AM65" i="10"/>
  <c r="M7" i="10"/>
  <c r="M9" i="10" s="1"/>
  <c r="AH84" i="10"/>
  <c r="AL75" i="10"/>
  <c r="AM145" i="10"/>
  <c r="AN63" i="10"/>
  <c r="AN62" i="10"/>
  <c r="AO153" i="10"/>
  <c r="AO152" i="10"/>
  <c r="AM73" i="10"/>
  <c r="AE76" i="10" s="1"/>
  <c r="AE77" i="10" s="1"/>
  <c r="AE78" i="10" s="1"/>
  <c r="AM72" i="10"/>
  <c r="AM133" i="10"/>
  <c r="AJ136" i="10" s="1"/>
  <c r="AJ137" i="10" s="1"/>
  <c r="AJ138" i="10" s="1"/>
  <c r="AM132" i="10"/>
  <c r="AL135" i="9"/>
  <c r="AM132" i="9"/>
  <c r="AM133" i="9"/>
  <c r="AH142" i="1"/>
  <c r="AD86" i="9"/>
  <c r="AJ75" i="9"/>
  <c r="AL65" i="9"/>
  <c r="AL62" i="9"/>
  <c r="AM63" i="9" s="1"/>
  <c r="AF97" i="9"/>
  <c r="AF95" i="9" s="1"/>
  <c r="AF85" i="9"/>
  <c r="AF96" i="9"/>
  <c r="AK73" i="9"/>
  <c r="AK72" i="9"/>
  <c r="AK142" i="9"/>
  <c r="AE84" i="9"/>
  <c r="AE83" i="9"/>
  <c r="AE98" i="9"/>
  <c r="AK155" i="9"/>
  <c r="AK152" i="9"/>
  <c r="AL153" i="9" s="1"/>
  <c r="Z93" i="1"/>
  <c r="Z81" i="1"/>
  <c r="E71" i="1"/>
  <c r="F71" i="1" s="1"/>
  <c r="G71" i="1" s="1"/>
  <c r="H71" i="1" s="1"/>
  <c r="I71" i="1" s="1"/>
  <c r="J71" i="1" s="1"/>
  <c r="K71" i="1" s="1"/>
  <c r="L71" i="1" s="1"/>
  <c r="M71" i="1" s="1"/>
  <c r="N71" i="1" s="1"/>
  <c r="O71" i="1" s="1"/>
  <c r="P71" i="1" s="1"/>
  <c r="Q71" i="1" s="1"/>
  <c r="R71" i="1" s="1"/>
  <c r="S71" i="1" s="1"/>
  <c r="T71" i="1" s="1"/>
  <c r="U71" i="1" s="1"/>
  <c r="V71" i="1" s="1"/>
  <c r="W71" i="1" s="1"/>
  <c r="X71" i="1" s="1"/>
  <c r="Y71" i="1" s="1"/>
  <c r="Z71" i="1" s="1"/>
  <c r="AA71" i="1" s="1"/>
  <c r="AB71" i="1" s="1"/>
  <c r="AC71" i="1" s="1"/>
  <c r="AD71" i="1" s="1"/>
  <c r="AE71" i="1" s="1"/>
  <c r="AF71" i="1" s="1"/>
  <c r="AG71" i="1" s="1"/>
  <c r="AH71" i="1" s="1"/>
  <c r="AI71" i="1" s="1"/>
  <c r="AJ71" i="1" s="1"/>
  <c r="AK71" i="1" s="1"/>
  <c r="AL71" i="1" s="1"/>
  <c r="AM71" i="1" s="1"/>
  <c r="E61" i="1"/>
  <c r="F61" i="1" s="1"/>
  <c r="G61" i="1" s="1"/>
  <c r="H61" i="1" s="1"/>
  <c r="I61" i="1" s="1"/>
  <c r="J61" i="1" s="1"/>
  <c r="K61" i="1" s="1"/>
  <c r="L61" i="1" s="1"/>
  <c r="M61" i="1" s="1"/>
  <c r="N61" i="1" s="1"/>
  <c r="O61" i="1" s="1"/>
  <c r="P61" i="1" s="1"/>
  <c r="Q61" i="1" s="1"/>
  <c r="R61" i="1" s="1"/>
  <c r="S61" i="1" s="1"/>
  <c r="T61" i="1" s="1"/>
  <c r="U61" i="1" s="1"/>
  <c r="V61" i="1" s="1"/>
  <c r="W61" i="1" s="1"/>
  <c r="X61" i="1" s="1"/>
  <c r="Y61" i="1" s="1"/>
  <c r="Z61" i="1" s="1"/>
  <c r="AA61" i="1" s="1"/>
  <c r="AB61" i="1" s="1"/>
  <c r="AC61" i="1" s="1"/>
  <c r="AD61" i="1" s="1"/>
  <c r="AE61" i="1" s="1"/>
  <c r="AF61" i="1" s="1"/>
  <c r="AG61" i="1" s="1"/>
  <c r="AH61" i="1" s="1"/>
  <c r="AI61" i="1" s="1"/>
  <c r="AJ61" i="1" s="1"/>
  <c r="AK61" i="1" s="1"/>
  <c r="AL61" i="1" s="1"/>
  <c r="AM61" i="1" s="1"/>
  <c r="AN61" i="1" s="1"/>
  <c r="AO61" i="1" s="1"/>
  <c r="AP61" i="1" s="1"/>
  <c r="AQ61" i="1" s="1"/>
  <c r="AR61" i="1" s="1"/>
  <c r="AS61" i="1" s="1"/>
  <c r="AT61" i="1" s="1"/>
  <c r="AU61" i="1" s="1"/>
  <c r="AV61" i="1" s="1"/>
  <c r="AW61" i="1" s="1"/>
  <c r="AX61" i="1" s="1"/>
  <c r="AY61" i="1" s="1"/>
  <c r="AZ61" i="1" s="1"/>
  <c r="BA61" i="1" s="1"/>
  <c r="BB61" i="1" s="1"/>
  <c r="BC61" i="1" s="1"/>
  <c r="BD61" i="1" s="1"/>
  <c r="BE61" i="1" s="1"/>
  <c r="BF61" i="1" s="1"/>
  <c r="BG61" i="1" s="1"/>
  <c r="BH61" i="1" s="1"/>
  <c r="BI61" i="1" s="1"/>
  <c r="BJ61" i="1" s="1"/>
  <c r="BK61" i="1" s="1"/>
  <c r="D13" i="1"/>
  <c r="C13" i="1"/>
  <c r="AL143" i="9" l="1"/>
  <c r="AL145" i="9" s="1"/>
  <c r="AV65" i="7"/>
  <c r="AV53" i="7"/>
  <c r="AF76" i="10"/>
  <c r="AF77" i="10" s="1"/>
  <c r="AF78" i="10" s="1"/>
  <c r="AK136" i="10"/>
  <c r="AK137" i="10" s="1"/>
  <c r="AK138" i="10" s="1"/>
  <c r="AI136" i="10"/>
  <c r="AI137" i="10" s="1"/>
  <c r="AI138" i="10" s="1"/>
  <c r="AI97" i="10"/>
  <c r="AI95" i="10" s="1"/>
  <c r="AI96" i="10"/>
  <c r="AI85" i="10"/>
  <c r="AI83" i="10" s="1"/>
  <c r="AO143" i="10"/>
  <c r="AO142" i="10"/>
  <c r="AO63" i="10"/>
  <c r="AO62" i="10"/>
  <c r="AK76" i="10"/>
  <c r="AK77" i="10" s="1"/>
  <c r="AK78" i="10" s="1"/>
  <c r="AH76" i="10"/>
  <c r="AH77" i="10" s="1"/>
  <c r="AH78" i="10" s="1"/>
  <c r="AH86" i="10"/>
  <c r="AN145" i="10"/>
  <c r="AM136" i="10"/>
  <c r="AM137" i="10" s="1"/>
  <c r="AM135" i="10"/>
  <c r="C168" i="10"/>
  <c r="F23" i="3" s="1"/>
  <c r="E136" i="10"/>
  <c r="E137" i="10" s="1"/>
  <c r="E138" i="10" s="1"/>
  <c r="F136" i="10"/>
  <c r="F137" i="10" s="1"/>
  <c r="F138" i="10" s="1"/>
  <c r="D136" i="10"/>
  <c r="D137" i="10" s="1"/>
  <c r="G136" i="10"/>
  <c r="G137" i="10" s="1"/>
  <c r="G138" i="10" s="1"/>
  <c r="H136" i="10"/>
  <c r="H137" i="10" s="1"/>
  <c r="H138" i="10" s="1"/>
  <c r="I136" i="10"/>
  <c r="I137" i="10" s="1"/>
  <c r="I138" i="10" s="1"/>
  <c r="J136" i="10"/>
  <c r="J137" i="10" s="1"/>
  <c r="J138" i="10" s="1"/>
  <c r="K136" i="10"/>
  <c r="K137" i="10" s="1"/>
  <c r="K138" i="10" s="1"/>
  <c r="N136" i="10"/>
  <c r="N137" i="10" s="1"/>
  <c r="N138" i="10" s="1"/>
  <c r="O136" i="10"/>
  <c r="O137" i="10" s="1"/>
  <c r="O138" i="10" s="1"/>
  <c r="L136" i="10"/>
  <c r="L137" i="10" s="1"/>
  <c r="L138" i="10" s="1"/>
  <c r="M136" i="10"/>
  <c r="M137" i="10" s="1"/>
  <c r="M138" i="10" s="1"/>
  <c r="P136" i="10"/>
  <c r="P137" i="10" s="1"/>
  <c r="P138" i="10" s="1"/>
  <c r="R136" i="10"/>
  <c r="R137" i="10" s="1"/>
  <c r="R138" i="10" s="1"/>
  <c r="Q136" i="10"/>
  <c r="Q137" i="10" s="1"/>
  <c r="Q138" i="10" s="1"/>
  <c r="T136" i="10"/>
  <c r="T137" i="10" s="1"/>
  <c r="T138" i="10" s="1"/>
  <c r="S136" i="10"/>
  <c r="S137" i="10" s="1"/>
  <c r="S138" i="10" s="1"/>
  <c r="U136" i="10"/>
  <c r="U137" i="10" s="1"/>
  <c r="U138" i="10" s="1"/>
  <c r="W136" i="10"/>
  <c r="W137" i="10" s="1"/>
  <c r="W138" i="10" s="1"/>
  <c r="V136" i="10"/>
  <c r="V137" i="10" s="1"/>
  <c r="V138" i="10" s="1"/>
  <c r="X136" i="10"/>
  <c r="X137" i="10" s="1"/>
  <c r="X138" i="10" s="1"/>
  <c r="AA136" i="10"/>
  <c r="AA137" i="10" s="1"/>
  <c r="AA138" i="10" s="1"/>
  <c r="Y136" i="10"/>
  <c r="Y137" i="10" s="1"/>
  <c r="Y138" i="10" s="1"/>
  <c r="AD136" i="10"/>
  <c r="AD137" i="10" s="1"/>
  <c r="AD138" i="10" s="1"/>
  <c r="Z136" i="10"/>
  <c r="Z137" i="10" s="1"/>
  <c r="Z138" i="10" s="1"/>
  <c r="AC136" i="10"/>
  <c r="AC137" i="10" s="1"/>
  <c r="AC138" i="10" s="1"/>
  <c r="AB136" i="10"/>
  <c r="AB137" i="10" s="1"/>
  <c r="AB138" i="10" s="1"/>
  <c r="AG136" i="10"/>
  <c r="AG137" i="10" s="1"/>
  <c r="AG138" i="10" s="1"/>
  <c r="AF136" i="10"/>
  <c r="AF137" i="10" s="1"/>
  <c r="AF138" i="10" s="1"/>
  <c r="AG76" i="10"/>
  <c r="AG77" i="10" s="1"/>
  <c r="AG78" i="10" s="1"/>
  <c r="AN65" i="10"/>
  <c r="AH136" i="10"/>
  <c r="AH137" i="10" s="1"/>
  <c r="AH138" i="10" s="1"/>
  <c r="AL136" i="10"/>
  <c r="AL137" i="10" s="1"/>
  <c r="AL138" i="10" s="1"/>
  <c r="AO155" i="10"/>
  <c r="AI84" i="10"/>
  <c r="AH98" i="10"/>
  <c r="AM76" i="10"/>
  <c r="AM77" i="10" s="1"/>
  <c r="AM75" i="10"/>
  <c r="D76" i="10"/>
  <c r="D77" i="10" s="1"/>
  <c r="N7" i="10"/>
  <c r="N9" i="10" s="1"/>
  <c r="F76" i="10"/>
  <c r="F77" i="10" s="1"/>
  <c r="F78" i="10" s="1"/>
  <c r="E76" i="10"/>
  <c r="E77" i="10" s="1"/>
  <c r="E78" i="10" s="1"/>
  <c r="I76" i="10"/>
  <c r="I77" i="10" s="1"/>
  <c r="I78" i="10" s="1"/>
  <c r="G76" i="10"/>
  <c r="G77" i="10" s="1"/>
  <c r="G78" i="10" s="1"/>
  <c r="H76" i="10"/>
  <c r="H77" i="10" s="1"/>
  <c r="H78" i="10" s="1"/>
  <c r="L76" i="10"/>
  <c r="L77" i="10" s="1"/>
  <c r="L78" i="10" s="1"/>
  <c r="J76" i="10"/>
  <c r="J77" i="10" s="1"/>
  <c r="J78" i="10" s="1"/>
  <c r="M76" i="10"/>
  <c r="M77" i="10" s="1"/>
  <c r="M78" i="10" s="1"/>
  <c r="K76" i="10"/>
  <c r="K77" i="10" s="1"/>
  <c r="K78" i="10" s="1"/>
  <c r="N76" i="10"/>
  <c r="N77" i="10" s="1"/>
  <c r="N78" i="10" s="1"/>
  <c r="O76" i="10"/>
  <c r="O77" i="10" s="1"/>
  <c r="O78" i="10" s="1"/>
  <c r="S76" i="10"/>
  <c r="S77" i="10" s="1"/>
  <c r="S78" i="10" s="1"/>
  <c r="P76" i="10"/>
  <c r="P77" i="10" s="1"/>
  <c r="P78" i="10" s="1"/>
  <c r="Q76" i="10"/>
  <c r="Q77" i="10" s="1"/>
  <c r="Q78" i="10" s="1"/>
  <c r="R76" i="10"/>
  <c r="R77" i="10" s="1"/>
  <c r="R78" i="10" s="1"/>
  <c r="V76" i="10"/>
  <c r="V77" i="10" s="1"/>
  <c r="V78" i="10" s="1"/>
  <c r="T76" i="10"/>
  <c r="T77" i="10" s="1"/>
  <c r="T78" i="10" s="1"/>
  <c r="U76" i="10"/>
  <c r="U77" i="10" s="1"/>
  <c r="U78" i="10" s="1"/>
  <c r="W76" i="10"/>
  <c r="W77" i="10" s="1"/>
  <c r="W78" i="10" s="1"/>
  <c r="X76" i="10"/>
  <c r="X77" i="10" s="1"/>
  <c r="X78" i="10" s="1"/>
  <c r="Z76" i="10"/>
  <c r="Z77" i="10" s="1"/>
  <c r="Z78" i="10" s="1"/>
  <c r="AB76" i="10"/>
  <c r="AB77" i="10" s="1"/>
  <c r="AB78" i="10" s="1"/>
  <c r="AA76" i="10"/>
  <c r="AA77" i="10" s="1"/>
  <c r="AA78" i="10" s="1"/>
  <c r="Y76" i="10"/>
  <c r="Y77" i="10" s="1"/>
  <c r="Y78" i="10" s="1"/>
  <c r="AC76" i="10"/>
  <c r="AC77" i="10" s="1"/>
  <c r="AC78" i="10" s="1"/>
  <c r="AD76" i="10"/>
  <c r="AD77" i="10" s="1"/>
  <c r="AD78" i="10" s="1"/>
  <c r="AI76" i="10"/>
  <c r="AI77" i="10" s="1"/>
  <c r="AI78" i="10" s="1"/>
  <c r="AP152" i="10"/>
  <c r="AP153" i="10"/>
  <c r="AJ76" i="10"/>
  <c r="AJ77" i="10" s="1"/>
  <c r="AJ78" i="10" s="1"/>
  <c r="AL76" i="10"/>
  <c r="AL77" i="10" s="1"/>
  <c r="AL78" i="10" s="1"/>
  <c r="AE136" i="10"/>
  <c r="AE137" i="10" s="1"/>
  <c r="AE138" i="10" s="1"/>
  <c r="AM136" i="9"/>
  <c r="AM137" i="9" s="1"/>
  <c r="AM135" i="9"/>
  <c r="D136" i="9"/>
  <c r="D137" i="9" s="1"/>
  <c r="D138" i="9" s="1"/>
  <c r="J136" i="9"/>
  <c r="Y136" i="9"/>
  <c r="AE136" i="9"/>
  <c r="AB136" i="9"/>
  <c r="AG136" i="9"/>
  <c r="AI142" i="1"/>
  <c r="AF84" i="9"/>
  <c r="AF83" i="9"/>
  <c r="AF98" i="9"/>
  <c r="AH136" i="9"/>
  <c r="AH137" i="9" s="1"/>
  <c r="AH138" i="9" s="1"/>
  <c r="AM65" i="9"/>
  <c r="AM62" i="9"/>
  <c r="AN63" i="9" s="1"/>
  <c r="AE86" i="9"/>
  <c r="AL73" i="9"/>
  <c r="AL72" i="9"/>
  <c r="AL142" i="9"/>
  <c r="AK75" i="9"/>
  <c r="AL155" i="9"/>
  <c r="AL152" i="9"/>
  <c r="AM153" i="9" s="1"/>
  <c r="AG97" i="9"/>
  <c r="AG95" i="9" s="1"/>
  <c r="AG96" i="9"/>
  <c r="AG85" i="9"/>
  <c r="AA81" i="1"/>
  <c r="AA93" i="1"/>
  <c r="AM143" i="9" l="1"/>
  <c r="AM145" i="9" s="1"/>
  <c r="AW65" i="7"/>
  <c r="AW53" i="7"/>
  <c r="AM138" i="10"/>
  <c r="AJ85" i="10"/>
  <c r="AJ83" i="10" s="1"/>
  <c r="AJ97" i="10"/>
  <c r="AJ95" i="10" s="1"/>
  <c r="AJ96" i="10"/>
  <c r="D78" i="10"/>
  <c r="N10" i="10"/>
  <c r="AJ84" i="10"/>
  <c r="D168" i="10"/>
  <c r="F25" i="3" s="1"/>
  <c r="D138" i="10"/>
  <c r="AP63" i="10"/>
  <c r="AP62" i="10"/>
  <c r="AI98" i="10"/>
  <c r="AI86" i="10"/>
  <c r="AO65" i="10"/>
  <c r="AQ153" i="10"/>
  <c r="AQ152" i="10"/>
  <c r="AO145" i="10"/>
  <c r="AP155" i="10"/>
  <c r="AM78" i="10"/>
  <c r="AP143" i="10"/>
  <c r="AP142" i="10"/>
  <c r="AM138" i="9"/>
  <c r="AJ142" i="1"/>
  <c r="AK136" i="9"/>
  <c r="AK137" i="9" s="1"/>
  <c r="AK138" i="9" s="1"/>
  <c r="AL136" i="9"/>
  <c r="AL137" i="9" s="1"/>
  <c r="AL138" i="9" s="1"/>
  <c r="AG98" i="9"/>
  <c r="AM142" i="9"/>
  <c r="AN65" i="9"/>
  <c r="AN62" i="9"/>
  <c r="AO63" i="9" s="1"/>
  <c r="AM155" i="9"/>
  <c r="AM152" i="9"/>
  <c r="AN153" i="9" s="1"/>
  <c r="AM73" i="9"/>
  <c r="AJ76" i="9" s="1"/>
  <c r="AJ77" i="9" s="1"/>
  <c r="AJ78" i="9" s="1"/>
  <c r="AM72" i="9"/>
  <c r="M7" i="9"/>
  <c r="M9" i="9" s="1"/>
  <c r="AL75" i="9"/>
  <c r="AH76" i="9"/>
  <c r="AH77" i="9" s="1"/>
  <c r="AH78" i="9" s="1"/>
  <c r="G136" i="9"/>
  <c r="G137" i="9" s="1"/>
  <c r="G138" i="9" s="1"/>
  <c r="F136" i="9"/>
  <c r="F137" i="9" s="1"/>
  <c r="F138" i="9" s="1"/>
  <c r="C168" i="9"/>
  <c r="J9" i="3" s="1"/>
  <c r="E136" i="9"/>
  <c r="E137" i="9" s="1"/>
  <c r="E138" i="9" s="1"/>
  <c r="J137" i="9"/>
  <c r="J138" i="9" s="1"/>
  <c r="H136" i="9"/>
  <c r="H137" i="9" s="1"/>
  <c r="H138" i="9" s="1"/>
  <c r="I136" i="9"/>
  <c r="I137" i="9" s="1"/>
  <c r="I138" i="9" s="1"/>
  <c r="K136" i="9"/>
  <c r="K137" i="9" s="1"/>
  <c r="K138" i="9" s="1"/>
  <c r="L136" i="9"/>
  <c r="L137" i="9" s="1"/>
  <c r="L138" i="9" s="1"/>
  <c r="N136" i="9"/>
  <c r="N137" i="9" s="1"/>
  <c r="N138" i="9" s="1"/>
  <c r="M136" i="9"/>
  <c r="M137" i="9" s="1"/>
  <c r="M138" i="9" s="1"/>
  <c r="O136" i="9"/>
  <c r="O137" i="9" s="1"/>
  <c r="O138" i="9" s="1"/>
  <c r="P136" i="9"/>
  <c r="P137" i="9" s="1"/>
  <c r="P138" i="9" s="1"/>
  <c r="R136" i="9"/>
  <c r="R137" i="9" s="1"/>
  <c r="R138" i="9" s="1"/>
  <c r="S136" i="9"/>
  <c r="S137" i="9" s="1"/>
  <c r="S138" i="9" s="1"/>
  <c r="Q136" i="9"/>
  <c r="Q137" i="9" s="1"/>
  <c r="Q138" i="9" s="1"/>
  <c r="T136" i="9"/>
  <c r="T137" i="9" s="1"/>
  <c r="T138" i="9" s="1"/>
  <c r="U136" i="9"/>
  <c r="U137" i="9" s="1"/>
  <c r="U138" i="9" s="1"/>
  <c r="X136" i="9"/>
  <c r="X137" i="9" s="1"/>
  <c r="X138" i="9" s="1"/>
  <c r="V136" i="9"/>
  <c r="V137" i="9" s="1"/>
  <c r="V138" i="9" s="1"/>
  <c r="W136" i="9"/>
  <c r="W137" i="9" s="1"/>
  <c r="W138" i="9" s="1"/>
  <c r="Y137" i="9"/>
  <c r="Y138" i="9" s="1"/>
  <c r="Z136" i="9"/>
  <c r="Z137" i="9" s="1"/>
  <c r="Z138" i="9" s="1"/>
  <c r="AC136" i="9"/>
  <c r="AC137" i="9" s="1"/>
  <c r="AC138" i="9" s="1"/>
  <c r="AB137" i="9"/>
  <c r="AB138" i="9" s="1"/>
  <c r="AA136" i="9"/>
  <c r="AA137" i="9" s="1"/>
  <c r="AA138" i="9" s="1"/>
  <c r="AD136" i="9"/>
  <c r="AD137" i="9" s="1"/>
  <c r="AD138" i="9" s="1"/>
  <c r="AF136" i="9"/>
  <c r="AF137" i="9" s="1"/>
  <c r="AF138" i="9" s="1"/>
  <c r="AI136" i="9"/>
  <c r="AI137" i="9" s="1"/>
  <c r="AI138" i="9" s="1"/>
  <c r="AJ136" i="9"/>
  <c r="AJ137" i="9" s="1"/>
  <c r="AJ138" i="9" s="1"/>
  <c r="AG137" i="9"/>
  <c r="AG138" i="9" s="1"/>
  <c r="AE137" i="9"/>
  <c r="AE138" i="9" s="1"/>
  <c r="AG84" i="9"/>
  <c r="AG83" i="9"/>
  <c r="AH97" i="9"/>
  <c r="AH95" i="9" s="1"/>
  <c r="AH85" i="9"/>
  <c r="AH96" i="9"/>
  <c r="AF86" i="9"/>
  <c r="AB81" i="1"/>
  <c r="AB93" i="1"/>
  <c r="AN143" i="9" l="1"/>
  <c r="AN145" i="9" s="1"/>
  <c r="AX65" i="7"/>
  <c r="AX53" i="7"/>
  <c r="AK85" i="10"/>
  <c r="AK83" i="10" s="1"/>
  <c r="AK97" i="10"/>
  <c r="AK95" i="10" s="1"/>
  <c r="AK96" i="10"/>
  <c r="AK84" i="10"/>
  <c r="N5" i="10"/>
  <c r="C79" i="10"/>
  <c r="B79" i="10" s="1"/>
  <c r="N12" i="10"/>
  <c r="N13" i="10" s="1"/>
  <c r="AP145" i="10"/>
  <c r="N6" i="10"/>
  <c r="M6" i="10"/>
  <c r="AR153" i="10"/>
  <c r="AR152" i="10"/>
  <c r="AQ63" i="10"/>
  <c r="AQ62" i="10"/>
  <c r="AQ155" i="10"/>
  <c r="AP65" i="10"/>
  <c r="AJ86" i="10"/>
  <c r="AJ98" i="10"/>
  <c r="AQ143" i="10"/>
  <c r="AQ142" i="10"/>
  <c r="F168" i="10"/>
  <c r="F28" i="3" s="1"/>
  <c r="C139" i="10"/>
  <c r="B139" i="10" s="1"/>
  <c r="E168" i="10" s="1"/>
  <c r="F27" i="3" s="1"/>
  <c r="C139" i="9"/>
  <c r="B139" i="9" s="1"/>
  <c r="AK142" i="1"/>
  <c r="AL76" i="9"/>
  <c r="AL77" i="9" s="1"/>
  <c r="AF76" i="9"/>
  <c r="AF77" i="9" s="1"/>
  <c r="AF78" i="9" s="1"/>
  <c r="AI85" i="9"/>
  <c r="AI97" i="9"/>
  <c r="AI95" i="9" s="1"/>
  <c r="AI96" i="9"/>
  <c r="AH98" i="9"/>
  <c r="AH84" i="9"/>
  <c r="AH83" i="9"/>
  <c r="AG86" i="9"/>
  <c r="AM76" i="9"/>
  <c r="AM77" i="9" s="1"/>
  <c r="AM75" i="9"/>
  <c r="N7" i="9"/>
  <c r="N9" i="9" s="1"/>
  <c r="G76" i="9"/>
  <c r="G77" i="9" s="1"/>
  <c r="G78" i="9" s="1"/>
  <c r="D76" i="9"/>
  <c r="D77" i="9" s="1"/>
  <c r="E76" i="9"/>
  <c r="E77" i="9" s="1"/>
  <c r="E78" i="9" s="1"/>
  <c r="H76" i="9"/>
  <c r="H77" i="9" s="1"/>
  <c r="H78" i="9" s="1"/>
  <c r="F76" i="9"/>
  <c r="F77" i="9" s="1"/>
  <c r="F78" i="9" s="1"/>
  <c r="K76" i="9"/>
  <c r="K77" i="9" s="1"/>
  <c r="K78" i="9" s="1"/>
  <c r="I76" i="9"/>
  <c r="I77" i="9" s="1"/>
  <c r="I78" i="9" s="1"/>
  <c r="J76" i="9"/>
  <c r="J77" i="9" s="1"/>
  <c r="J78" i="9" s="1"/>
  <c r="M76" i="9"/>
  <c r="M77" i="9" s="1"/>
  <c r="M78" i="9" s="1"/>
  <c r="N76" i="9"/>
  <c r="N77" i="9" s="1"/>
  <c r="N78" i="9" s="1"/>
  <c r="L76" i="9"/>
  <c r="L77" i="9" s="1"/>
  <c r="L78" i="9" s="1"/>
  <c r="O76" i="9"/>
  <c r="O77" i="9" s="1"/>
  <c r="O78" i="9" s="1"/>
  <c r="R76" i="9"/>
  <c r="R77" i="9" s="1"/>
  <c r="R78" i="9" s="1"/>
  <c r="U76" i="9"/>
  <c r="U77" i="9" s="1"/>
  <c r="U78" i="9" s="1"/>
  <c r="Q76" i="9"/>
  <c r="Q77" i="9" s="1"/>
  <c r="Q78" i="9" s="1"/>
  <c r="P76" i="9"/>
  <c r="P77" i="9" s="1"/>
  <c r="P78" i="9" s="1"/>
  <c r="T76" i="9"/>
  <c r="T77" i="9" s="1"/>
  <c r="T78" i="9" s="1"/>
  <c r="S76" i="9"/>
  <c r="S77" i="9" s="1"/>
  <c r="S78" i="9" s="1"/>
  <c r="V76" i="9"/>
  <c r="V77" i="9" s="1"/>
  <c r="V78" i="9" s="1"/>
  <c r="W76" i="9"/>
  <c r="W77" i="9" s="1"/>
  <c r="W78" i="9" s="1"/>
  <c r="X76" i="9"/>
  <c r="X77" i="9" s="1"/>
  <c r="X78" i="9" s="1"/>
  <c r="Y76" i="9"/>
  <c r="Y77" i="9" s="1"/>
  <c r="Y78" i="9" s="1"/>
  <c r="AC76" i="9"/>
  <c r="AC77" i="9" s="1"/>
  <c r="AC78" i="9" s="1"/>
  <c r="AB76" i="9"/>
  <c r="AB77" i="9" s="1"/>
  <c r="AB78" i="9" s="1"/>
  <c r="Z76" i="9"/>
  <c r="Z77" i="9" s="1"/>
  <c r="Z78" i="9" s="1"/>
  <c r="AA76" i="9"/>
  <c r="AA77" i="9" s="1"/>
  <c r="AA78" i="9" s="1"/>
  <c r="AE76" i="9"/>
  <c r="AE77" i="9" s="1"/>
  <c r="AE78" i="9" s="1"/>
  <c r="AI76" i="9"/>
  <c r="AI77" i="9" s="1"/>
  <c r="AI78" i="9" s="1"/>
  <c r="AD76" i="9"/>
  <c r="AD77" i="9" s="1"/>
  <c r="AD78" i="9" s="1"/>
  <c r="AK76" i="9"/>
  <c r="AK77" i="9" s="1"/>
  <c r="AK78" i="9" s="1"/>
  <c r="AG76" i="9"/>
  <c r="AG77" i="9" s="1"/>
  <c r="AG78" i="9" s="1"/>
  <c r="D168" i="9"/>
  <c r="J11" i="3" s="1"/>
  <c r="AL78" i="9"/>
  <c r="AN142" i="9"/>
  <c r="AN155" i="9"/>
  <c r="AN152" i="9"/>
  <c r="AO153" i="9" s="1"/>
  <c r="AO62" i="9"/>
  <c r="AP63" i="9" s="1"/>
  <c r="AO65" i="9"/>
  <c r="AC81" i="1"/>
  <c r="AC93" i="1"/>
  <c r="AO143" i="9" l="1"/>
  <c r="AO145" i="9" s="1"/>
  <c r="AY65" i="7"/>
  <c r="AY53" i="7"/>
  <c r="AQ65" i="10"/>
  <c r="AS153" i="10"/>
  <c r="AS152" i="10"/>
  <c r="AL85" i="10"/>
  <c r="AL83" i="10" s="1"/>
  <c r="AL97" i="10"/>
  <c r="AL95" i="10" s="1"/>
  <c r="AL96" i="10"/>
  <c r="AR143" i="10"/>
  <c r="AR142" i="10"/>
  <c r="AR155" i="10"/>
  <c r="AK98" i="10"/>
  <c r="AQ145" i="10"/>
  <c r="AR62" i="10"/>
  <c r="AR63" i="10"/>
  <c r="AL84" i="10"/>
  <c r="AK86" i="10"/>
  <c r="AL142" i="1"/>
  <c r="AM78" i="9"/>
  <c r="N6" i="9" s="1"/>
  <c r="AJ97" i="9"/>
  <c r="AJ95" i="9" s="1"/>
  <c r="AJ85" i="9"/>
  <c r="AJ96" i="9"/>
  <c r="AP65" i="9"/>
  <c r="AP62" i="9"/>
  <c r="AQ63" i="9" s="1"/>
  <c r="AO155" i="9"/>
  <c r="AO152" i="9"/>
  <c r="AP153" i="9" s="1"/>
  <c r="D78" i="9"/>
  <c r="N10" i="9"/>
  <c r="AI98" i="9"/>
  <c r="AO142" i="9"/>
  <c r="F168" i="9"/>
  <c r="J14" i="3" s="1"/>
  <c r="E168" i="9"/>
  <c r="J13" i="3" s="1"/>
  <c r="AI84" i="9"/>
  <c r="AI83" i="9"/>
  <c r="AH86" i="9"/>
  <c r="AD81" i="1"/>
  <c r="AD93" i="1"/>
  <c r="AP143" i="9" l="1"/>
  <c r="AP145" i="9" s="1"/>
  <c r="AZ65" i="7"/>
  <c r="AR65" i="10"/>
  <c r="AS143" i="10"/>
  <c r="AS142" i="10"/>
  <c r="AM84" i="10"/>
  <c r="AS63" i="10"/>
  <c r="AS62" i="10"/>
  <c r="AR145" i="10"/>
  <c r="AL86" i="10"/>
  <c r="AM97" i="10"/>
  <c r="Q8" i="10" s="1"/>
  <c r="AM96" i="10"/>
  <c r="AM85" i="10"/>
  <c r="P8" i="10" s="1"/>
  <c r="AT153" i="10"/>
  <c r="AT152" i="10"/>
  <c r="AL98" i="10"/>
  <c r="AS155" i="10"/>
  <c r="AM142" i="1"/>
  <c r="M6" i="9"/>
  <c r="AK97" i="9"/>
  <c r="AK95" i="9" s="1"/>
  <c r="AK96" i="9"/>
  <c r="AK85" i="9"/>
  <c r="N5" i="9"/>
  <c r="C79" i="9"/>
  <c r="B79" i="9" s="1"/>
  <c r="N12" i="9"/>
  <c r="N13" i="9" s="1"/>
  <c r="AQ62" i="9"/>
  <c r="AR63" i="9" s="1"/>
  <c r="AQ65" i="9"/>
  <c r="AP142" i="9"/>
  <c r="AP152" i="9"/>
  <c r="AQ153" i="9" s="1"/>
  <c r="AP155" i="9"/>
  <c r="AJ84" i="9"/>
  <c r="AJ83" i="9"/>
  <c r="AI86" i="9"/>
  <c r="AJ98" i="9"/>
  <c r="AE93" i="1"/>
  <c r="AE81" i="1"/>
  <c r="AQ143" i="9" l="1"/>
  <c r="AQ145" i="9" s="1"/>
  <c r="BA65" i="7"/>
  <c r="AG100" i="10"/>
  <c r="AG101" i="10" s="1"/>
  <c r="AG102" i="10" s="1"/>
  <c r="AF100" i="10"/>
  <c r="AF101" i="10" s="1"/>
  <c r="AF102" i="10" s="1"/>
  <c r="AL100" i="10"/>
  <c r="AL101" i="10" s="1"/>
  <c r="AL102" i="10" s="1"/>
  <c r="AG88" i="10"/>
  <c r="AG89" i="10" s="1"/>
  <c r="AG90" i="10" s="1"/>
  <c r="AM95" i="10"/>
  <c r="AD100" i="10"/>
  <c r="AD101" i="10" s="1"/>
  <c r="AD102" i="10" s="1"/>
  <c r="AJ88" i="10"/>
  <c r="AJ89" i="10" s="1"/>
  <c r="AJ90" i="10" s="1"/>
  <c r="AT155" i="10"/>
  <c r="AL88" i="10"/>
  <c r="AL89" i="10" s="1"/>
  <c r="AL90" i="10" s="1"/>
  <c r="AM83" i="10"/>
  <c r="AK88" i="10"/>
  <c r="AK89" i="10" s="1"/>
  <c r="AK90" i="10" s="1"/>
  <c r="AM100" i="10"/>
  <c r="AM101" i="10" s="1"/>
  <c r="AM98" i="10"/>
  <c r="Q7" i="10"/>
  <c r="Q9" i="10" s="1"/>
  <c r="G100" i="10"/>
  <c r="G101" i="10" s="1"/>
  <c r="G102" i="10" s="1"/>
  <c r="D100" i="10"/>
  <c r="D101" i="10" s="1"/>
  <c r="E100" i="10"/>
  <c r="E101" i="10" s="1"/>
  <c r="E102" i="10" s="1"/>
  <c r="I100" i="10"/>
  <c r="I101" i="10" s="1"/>
  <c r="I102" i="10" s="1"/>
  <c r="F100" i="10"/>
  <c r="F101" i="10" s="1"/>
  <c r="F102" i="10" s="1"/>
  <c r="H100" i="10"/>
  <c r="H101" i="10" s="1"/>
  <c r="H102" i="10" s="1"/>
  <c r="K100" i="10"/>
  <c r="K101" i="10" s="1"/>
  <c r="K102" i="10" s="1"/>
  <c r="J100" i="10"/>
  <c r="J101" i="10" s="1"/>
  <c r="J102" i="10" s="1"/>
  <c r="L100" i="10"/>
  <c r="L101" i="10" s="1"/>
  <c r="L102" i="10" s="1"/>
  <c r="M100" i="10"/>
  <c r="M101" i="10" s="1"/>
  <c r="M102" i="10" s="1"/>
  <c r="N100" i="10"/>
  <c r="N101" i="10" s="1"/>
  <c r="N102" i="10" s="1"/>
  <c r="P100" i="10"/>
  <c r="P101" i="10" s="1"/>
  <c r="P102" i="10" s="1"/>
  <c r="O100" i="10"/>
  <c r="O101" i="10" s="1"/>
  <c r="O102" i="10" s="1"/>
  <c r="Q100" i="10"/>
  <c r="Q101" i="10" s="1"/>
  <c r="Q102" i="10" s="1"/>
  <c r="U100" i="10"/>
  <c r="U101" i="10" s="1"/>
  <c r="U102" i="10" s="1"/>
  <c r="R100" i="10"/>
  <c r="R101" i="10" s="1"/>
  <c r="R102" i="10" s="1"/>
  <c r="T100" i="10"/>
  <c r="T101" i="10" s="1"/>
  <c r="T102" i="10" s="1"/>
  <c r="V100" i="10"/>
  <c r="V101" i="10" s="1"/>
  <c r="V102" i="10" s="1"/>
  <c r="S100" i="10"/>
  <c r="S101" i="10" s="1"/>
  <c r="S102" i="10" s="1"/>
  <c r="W100" i="10"/>
  <c r="W101" i="10" s="1"/>
  <c r="W102" i="10" s="1"/>
  <c r="X100" i="10"/>
  <c r="X101" i="10" s="1"/>
  <c r="X102" i="10" s="1"/>
  <c r="Y100" i="10"/>
  <c r="Y101" i="10" s="1"/>
  <c r="Y102" i="10" s="1"/>
  <c r="AB100" i="10"/>
  <c r="AB101" i="10" s="1"/>
  <c r="AB102" i="10" s="1"/>
  <c r="Z100" i="10"/>
  <c r="Z101" i="10" s="1"/>
  <c r="Z102" i="10" s="1"/>
  <c r="AA100" i="10"/>
  <c r="AA101" i="10" s="1"/>
  <c r="AA102" i="10" s="1"/>
  <c r="AE100" i="10"/>
  <c r="AE101" i="10" s="1"/>
  <c r="AE102" i="10" s="1"/>
  <c r="AC100" i="10"/>
  <c r="AC101" i="10" s="1"/>
  <c r="AC102" i="10" s="1"/>
  <c r="AI100" i="10"/>
  <c r="AI101" i="10" s="1"/>
  <c r="AI102" i="10" s="1"/>
  <c r="AK100" i="10"/>
  <c r="AK101" i="10" s="1"/>
  <c r="AK102" i="10" s="1"/>
  <c r="AH100" i="10"/>
  <c r="AH101" i="10" s="1"/>
  <c r="AH102" i="10" s="1"/>
  <c r="AJ100" i="10"/>
  <c r="AJ101" i="10" s="1"/>
  <c r="AJ102" i="10" s="1"/>
  <c r="AI88" i="10"/>
  <c r="AI89" i="10" s="1"/>
  <c r="AI90" i="10" s="1"/>
  <c r="AT63" i="10"/>
  <c r="AT62" i="10"/>
  <c r="AS65" i="10"/>
  <c r="AT143" i="10"/>
  <c r="AT142" i="10"/>
  <c r="AU153" i="10"/>
  <c r="AU152" i="10"/>
  <c r="AM86" i="10"/>
  <c r="AM88" i="10"/>
  <c r="AM89" i="10" s="1"/>
  <c r="F88" i="10"/>
  <c r="F89" i="10" s="1"/>
  <c r="F90" i="10" s="1"/>
  <c r="D88" i="10"/>
  <c r="D89" i="10" s="1"/>
  <c r="P7" i="10"/>
  <c r="P9" i="10" s="1"/>
  <c r="E88" i="10"/>
  <c r="E89" i="10" s="1"/>
  <c r="E90" i="10" s="1"/>
  <c r="G88" i="10"/>
  <c r="G89" i="10" s="1"/>
  <c r="G90" i="10" s="1"/>
  <c r="H88" i="10"/>
  <c r="H89" i="10" s="1"/>
  <c r="H90" i="10" s="1"/>
  <c r="J88" i="10"/>
  <c r="J89" i="10" s="1"/>
  <c r="J90" i="10" s="1"/>
  <c r="I88" i="10"/>
  <c r="I89" i="10" s="1"/>
  <c r="I90" i="10" s="1"/>
  <c r="L88" i="10"/>
  <c r="L89" i="10" s="1"/>
  <c r="L90" i="10" s="1"/>
  <c r="K88" i="10"/>
  <c r="K89" i="10" s="1"/>
  <c r="K90" i="10" s="1"/>
  <c r="M88" i="10"/>
  <c r="M89" i="10" s="1"/>
  <c r="M90" i="10" s="1"/>
  <c r="P88" i="10"/>
  <c r="P89" i="10" s="1"/>
  <c r="P90" i="10" s="1"/>
  <c r="Q88" i="10"/>
  <c r="Q89" i="10" s="1"/>
  <c r="Q90" i="10" s="1"/>
  <c r="N88" i="10"/>
  <c r="N89" i="10" s="1"/>
  <c r="N90" i="10" s="1"/>
  <c r="O88" i="10"/>
  <c r="O89" i="10" s="1"/>
  <c r="O90" i="10" s="1"/>
  <c r="U88" i="10"/>
  <c r="U89" i="10" s="1"/>
  <c r="U90" i="10" s="1"/>
  <c r="S88" i="10"/>
  <c r="S89" i="10" s="1"/>
  <c r="S90" i="10" s="1"/>
  <c r="T88" i="10"/>
  <c r="T89" i="10" s="1"/>
  <c r="T90" i="10" s="1"/>
  <c r="R88" i="10"/>
  <c r="R89" i="10" s="1"/>
  <c r="R90" i="10" s="1"/>
  <c r="V88" i="10"/>
  <c r="V89" i="10" s="1"/>
  <c r="V90" i="10" s="1"/>
  <c r="X88" i="10"/>
  <c r="X89" i="10" s="1"/>
  <c r="X90" i="10" s="1"/>
  <c r="W88" i="10"/>
  <c r="W89" i="10" s="1"/>
  <c r="W90" i="10" s="1"/>
  <c r="Y88" i="10"/>
  <c r="Y89" i="10" s="1"/>
  <c r="Y90" i="10" s="1"/>
  <c r="Z88" i="10"/>
  <c r="Z89" i="10" s="1"/>
  <c r="Z90" i="10" s="1"/>
  <c r="AA88" i="10"/>
  <c r="AA89" i="10" s="1"/>
  <c r="AA90" i="10" s="1"/>
  <c r="AC88" i="10"/>
  <c r="AC89" i="10" s="1"/>
  <c r="AC90" i="10" s="1"/>
  <c r="AB88" i="10"/>
  <c r="AB89" i="10" s="1"/>
  <c r="AB90" i="10" s="1"/>
  <c r="AD88" i="10"/>
  <c r="AD89" i="10" s="1"/>
  <c r="AD90" i="10" s="1"/>
  <c r="AH88" i="10"/>
  <c r="AH89" i="10" s="1"/>
  <c r="AH90" i="10" s="1"/>
  <c r="AE88" i="10"/>
  <c r="AE89" i="10" s="1"/>
  <c r="AE90" i="10" s="1"/>
  <c r="AS145" i="10"/>
  <c r="AF88" i="10"/>
  <c r="AF89" i="10" s="1"/>
  <c r="AF90" i="10" s="1"/>
  <c r="AN142" i="1"/>
  <c r="AL97" i="9"/>
  <c r="AL95" i="9" s="1"/>
  <c r="AL85" i="9"/>
  <c r="AL96" i="9"/>
  <c r="AJ86" i="9"/>
  <c r="AQ155" i="9"/>
  <c r="AQ152" i="9"/>
  <c r="AR153" i="9" s="1"/>
  <c r="AK98" i="9"/>
  <c r="AQ142" i="9"/>
  <c r="AK84" i="9"/>
  <c r="AK83" i="9"/>
  <c r="AR65" i="9"/>
  <c r="AR62" i="9"/>
  <c r="AS63" i="9" s="1"/>
  <c r="AF93" i="1"/>
  <c r="AF81" i="1"/>
  <c r="AR143" i="9" l="1"/>
  <c r="AR145" i="9" s="1"/>
  <c r="BB65" i="7"/>
  <c r="D90" i="10"/>
  <c r="P10" i="10"/>
  <c r="AV153" i="10"/>
  <c r="AV152" i="10"/>
  <c r="AT65" i="10"/>
  <c r="AU155" i="10"/>
  <c r="AT145" i="10"/>
  <c r="AU62" i="10"/>
  <c r="AU63" i="10"/>
  <c r="AM90" i="10"/>
  <c r="P6" i="10" s="1"/>
  <c r="AU143" i="10"/>
  <c r="AU142" i="10"/>
  <c r="D102" i="10"/>
  <c r="Q10" i="10"/>
  <c r="AM102" i="10"/>
  <c r="Q6" i="10" s="1"/>
  <c r="AO142" i="1"/>
  <c r="AM97" i="9"/>
  <c r="Q8" i="9" s="1"/>
  <c r="AM85" i="9"/>
  <c r="P8" i="9" s="1"/>
  <c r="AM96" i="9"/>
  <c r="AS62" i="9"/>
  <c r="AT63" i="9" s="1"/>
  <c r="AL84" i="9"/>
  <c r="AL83" i="9"/>
  <c r="AR142" i="9"/>
  <c r="AL98" i="9"/>
  <c r="AK86" i="9"/>
  <c r="AR155" i="9"/>
  <c r="AR152" i="9"/>
  <c r="AS153" i="9" s="1"/>
  <c r="AG81" i="1"/>
  <c r="AG93" i="1"/>
  <c r="AS143" i="9" l="1"/>
  <c r="AS145" i="9" s="1"/>
  <c r="BC65" i="7"/>
  <c r="AV142" i="10"/>
  <c r="AV143" i="10"/>
  <c r="AV155" i="10"/>
  <c r="AU145" i="10"/>
  <c r="AV62" i="10"/>
  <c r="AV63" i="10"/>
  <c r="Q5" i="10"/>
  <c r="C103" i="10"/>
  <c r="B103" i="10" s="1"/>
  <c r="Q12" i="10"/>
  <c r="Q13" i="10" s="1"/>
  <c r="P5" i="10"/>
  <c r="P12" i="10"/>
  <c r="P13" i="10" s="1"/>
  <c r="C91" i="10"/>
  <c r="B91" i="10" s="1"/>
  <c r="AU65" i="10"/>
  <c r="AW153" i="10"/>
  <c r="AW152" i="10"/>
  <c r="AG100" i="9"/>
  <c r="AG101" i="9" s="1"/>
  <c r="AG102" i="9" s="1"/>
  <c r="AS65" i="9"/>
  <c r="AP142" i="1"/>
  <c r="AE100" i="9"/>
  <c r="AE101" i="9" s="1"/>
  <c r="AE102" i="9" s="1"/>
  <c r="AS142" i="9"/>
  <c r="AL86" i="9"/>
  <c r="AT65" i="9"/>
  <c r="AT62" i="9"/>
  <c r="AU63" i="9" s="1"/>
  <c r="AM95" i="9"/>
  <c r="AM98" i="9"/>
  <c r="AM100" i="9"/>
  <c r="AM101" i="9" s="1"/>
  <c r="D100" i="9"/>
  <c r="D101" i="9" s="1"/>
  <c r="Q7" i="9"/>
  <c r="Q9" i="9" s="1"/>
  <c r="E100" i="9"/>
  <c r="E101" i="9" s="1"/>
  <c r="E102" i="9" s="1"/>
  <c r="H100" i="9"/>
  <c r="H101" i="9" s="1"/>
  <c r="H102" i="9" s="1"/>
  <c r="F100" i="9"/>
  <c r="F101" i="9" s="1"/>
  <c r="F102" i="9" s="1"/>
  <c r="I100" i="9"/>
  <c r="I101" i="9" s="1"/>
  <c r="I102" i="9" s="1"/>
  <c r="G100" i="9"/>
  <c r="G101" i="9" s="1"/>
  <c r="G102" i="9" s="1"/>
  <c r="J100" i="9"/>
  <c r="J101" i="9" s="1"/>
  <c r="J102" i="9" s="1"/>
  <c r="N100" i="9"/>
  <c r="N101" i="9" s="1"/>
  <c r="N102" i="9" s="1"/>
  <c r="K100" i="9"/>
  <c r="K101" i="9" s="1"/>
  <c r="K102" i="9" s="1"/>
  <c r="L100" i="9"/>
  <c r="L101" i="9" s="1"/>
  <c r="L102" i="9" s="1"/>
  <c r="M100" i="9"/>
  <c r="M101" i="9" s="1"/>
  <c r="M102" i="9" s="1"/>
  <c r="O100" i="9"/>
  <c r="O101" i="9" s="1"/>
  <c r="O102" i="9" s="1"/>
  <c r="P100" i="9"/>
  <c r="P101" i="9" s="1"/>
  <c r="P102" i="9" s="1"/>
  <c r="Q100" i="9"/>
  <c r="Q101" i="9" s="1"/>
  <c r="Q102" i="9" s="1"/>
  <c r="R100" i="9"/>
  <c r="R101" i="9" s="1"/>
  <c r="R102" i="9" s="1"/>
  <c r="T100" i="9"/>
  <c r="T101" i="9" s="1"/>
  <c r="T102" i="9" s="1"/>
  <c r="S100" i="9"/>
  <c r="S101" i="9" s="1"/>
  <c r="S102" i="9" s="1"/>
  <c r="U100" i="9"/>
  <c r="U101" i="9" s="1"/>
  <c r="U102" i="9" s="1"/>
  <c r="V100" i="9"/>
  <c r="V101" i="9" s="1"/>
  <c r="V102" i="9" s="1"/>
  <c r="W100" i="9"/>
  <c r="W101" i="9" s="1"/>
  <c r="W102" i="9" s="1"/>
  <c r="X100" i="9"/>
  <c r="X101" i="9" s="1"/>
  <c r="X102" i="9" s="1"/>
  <c r="Z100" i="9"/>
  <c r="Z101" i="9" s="1"/>
  <c r="Z102" i="9" s="1"/>
  <c r="Y100" i="9"/>
  <c r="Y101" i="9" s="1"/>
  <c r="Y102" i="9" s="1"/>
  <c r="AA100" i="9"/>
  <c r="AA101" i="9" s="1"/>
  <c r="AA102" i="9" s="1"/>
  <c r="AB100" i="9"/>
  <c r="AB101" i="9" s="1"/>
  <c r="AB102" i="9" s="1"/>
  <c r="AD100" i="9"/>
  <c r="AD101" i="9" s="1"/>
  <c r="AD102" i="9" s="1"/>
  <c r="AC100" i="9"/>
  <c r="AC101" i="9" s="1"/>
  <c r="AC102" i="9" s="1"/>
  <c r="AH100" i="9"/>
  <c r="AH101" i="9" s="1"/>
  <c r="AH102" i="9" s="1"/>
  <c r="AF100" i="9"/>
  <c r="AF101" i="9" s="1"/>
  <c r="AF102" i="9" s="1"/>
  <c r="AJ100" i="9"/>
  <c r="AJ101" i="9" s="1"/>
  <c r="AJ102" i="9" s="1"/>
  <c r="AS155" i="9"/>
  <c r="AS152" i="9"/>
  <c r="AT153" i="9" s="1"/>
  <c r="AK100" i="9"/>
  <c r="AK101" i="9" s="1"/>
  <c r="AK102" i="9" s="1"/>
  <c r="AL100" i="9"/>
  <c r="AL101" i="9" s="1"/>
  <c r="AL102" i="9" s="1"/>
  <c r="AM84" i="9"/>
  <c r="AH88" i="9" s="1"/>
  <c r="AH89" i="9" s="1"/>
  <c r="AH90" i="9" s="1"/>
  <c r="AM83" i="9"/>
  <c r="AI100" i="9"/>
  <c r="AI101" i="9" s="1"/>
  <c r="AI102" i="9" s="1"/>
  <c r="AH93" i="1"/>
  <c r="AH81" i="1"/>
  <c r="AT143" i="9" l="1"/>
  <c r="AT145" i="9" s="1"/>
  <c r="BD65" i="7"/>
  <c r="AX152" i="10"/>
  <c r="AX153" i="10"/>
  <c r="AW155" i="10"/>
  <c r="AV65" i="10"/>
  <c r="AV145" i="10"/>
  <c r="AW63" i="10"/>
  <c r="AW62" i="10"/>
  <c r="AW143" i="10"/>
  <c r="AW142" i="10"/>
  <c r="AQ142" i="1"/>
  <c r="AM102" i="9"/>
  <c r="Q6" i="9" s="1"/>
  <c r="AI88" i="9"/>
  <c r="AI89" i="9" s="1"/>
  <c r="AI90" i="9" s="1"/>
  <c r="AT142" i="9"/>
  <c r="AK88" i="9"/>
  <c r="AK89" i="9" s="1"/>
  <c r="AK90" i="9" s="1"/>
  <c r="AU65" i="9"/>
  <c r="AU62" i="9"/>
  <c r="AV63" i="9" s="1"/>
  <c r="AM88" i="9"/>
  <c r="AM89" i="9" s="1"/>
  <c r="AM86" i="9"/>
  <c r="D88" i="9"/>
  <c r="D89" i="9" s="1"/>
  <c r="E88" i="9"/>
  <c r="E89" i="9" s="1"/>
  <c r="E90" i="9" s="1"/>
  <c r="P7" i="9"/>
  <c r="P9" i="9" s="1"/>
  <c r="F88" i="9"/>
  <c r="F89" i="9" s="1"/>
  <c r="F90" i="9" s="1"/>
  <c r="H88" i="9"/>
  <c r="H89" i="9" s="1"/>
  <c r="H90" i="9" s="1"/>
  <c r="G88" i="9"/>
  <c r="G89" i="9" s="1"/>
  <c r="G90" i="9" s="1"/>
  <c r="I88" i="9"/>
  <c r="I89" i="9" s="1"/>
  <c r="I90" i="9" s="1"/>
  <c r="J88" i="9"/>
  <c r="J89" i="9" s="1"/>
  <c r="J90" i="9" s="1"/>
  <c r="L88" i="9"/>
  <c r="L89" i="9" s="1"/>
  <c r="L90" i="9" s="1"/>
  <c r="K88" i="9"/>
  <c r="K89" i="9" s="1"/>
  <c r="K90" i="9" s="1"/>
  <c r="M88" i="9"/>
  <c r="M89" i="9" s="1"/>
  <c r="M90" i="9" s="1"/>
  <c r="O88" i="9"/>
  <c r="O89" i="9" s="1"/>
  <c r="O90" i="9" s="1"/>
  <c r="N88" i="9"/>
  <c r="N89" i="9" s="1"/>
  <c r="N90" i="9" s="1"/>
  <c r="P88" i="9"/>
  <c r="P89" i="9" s="1"/>
  <c r="P90" i="9" s="1"/>
  <c r="Q88" i="9"/>
  <c r="Q89" i="9" s="1"/>
  <c r="Q90" i="9" s="1"/>
  <c r="R88" i="9"/>
  <c r="R89" i="9" s="1"/>
  <c r="R90" i="9" s="1"/>
  <c r="W88" i="9"/>
  <c r="W89" i="9" s="1"/>
  <c r="W90" i="9" s="1"/>
  <c r="S88" i="9"/>
  <c r="S89" i="9" s="1"/>
  <c r="S90" i="9" s="1"/>
  <c r="T88" i="9"/>
  <c r="T89" i="9" s="1"/>
  <c r="T90" i="9" s="1"/>
  <c r="V88" i="9"/>
  <c r="V89" i="9" s="1"/>
  <c r="V90" i="9" s="1"/>
  <c r="U88" i="9"/>
  <c r="U89" i="9" s="1"/>
  <c r="U90" i="9" s="1"/>
  <c r="Y88" i="9"/>
  <c r="Y89" i="9" s="1"/>
  <c r="Y90" i="9" s="1"/>
  <c r="X88" i="9"/>
  <c r="X89" i="9" s="1"/>
  <c r="X90" i="9" s="1"/>
  <c r="AA88" i="9"/>
  <c r="AA89" i="9" s="1"/>
  <c r="AA90" i="9" s="1"/>
  <c r="Z88" i="9"/>
  <c r="Z89" i="9" s="1"/>
  <c r="Z90" i="9" s="1"/>
  <c r="AD88" i="9"/>
  <c r="AD89" i="9" s="1"/>
  <c r="AD90" i="9" s="1"/>
  <c r="AC88" i="9"/>
  <c r="AC89" i="9" s="1"/>
  <c r="AC90" i="9" s="1"/>
  <c r="AB88" i="9"/>
  <c r="AB89" i="9" s="1"/>
  <c r="AB90" i="9" s="1"/>
  <c r="AF88" i="9"/>
  <c r="AF89" i="9" s="1"/>
  <c r="AF90" i="9" s="1"/>
  <c r="AG88" i="9"/>
  <c r="AG89" i="9" s="1"/>
  <c r="AG90" i="9" s="1"/>
  <c r="AJ88" i="9"/>
  <c r="AJ89" i="9" s="1"/>
  <c r="AJ90" i="9" s="1"/>
  <c r="AE88" i="9"/>
  <c r="AE89" i="9" s="1"/>
  <c r="AE90" i="9" s="1"/>
  <c r="AT152" i="9"/>
  <c r="AU153" i="9" s="1"/>
  <c r="AT155" i="9"/>
  <c r="D102" i="9"/>
  <c r="Q10" i="9"/>
  <c r="AL88" i="9"/>
  <c r="AL89" i="9" s="1"/>
  <c r="AL90" i="9" s="1"/>
  <c r="AI93" i="1"/>
  <c r="AI81" i="1"/>
  <c r="AU143" i="9" l="1"/>
  <c r="AU145" i="9" s="1"/>
  <c r="BE65" i="7"/>
  <c r="AW65" i="10"/>
  <c r="AY153" i="10"/>
  <c r="AY152" i="10"/>
  <c r="AX143" i="10"/>
  <c r="AX142" i="10"/>
  <c r="AW145" i="10"/>
  <c r="AX63" i="10"/>
  <c r="AX62" i="10"/>
  <c r="AX155" i="10"/>
  <c r="AR142" i="1"/>
  <c r="AM90" i="9"/>
  <c r="P6" i="9" s="1"/>
  <c r="Q5" i="9"/>
  <c r="Q12" i="9"/>
  <c r="Q13" i="9" s="1"/>
  <c r="C103" i="9"/>
  <c r="B103" i="9" s="1"/>
  <c r="AV65" i="9"/>
  <c r="AV62" i="9"/>
  <c r="AW63" i="9" s="1"/>
  <c r="AU155" i="9"/>
  <c r="AU152" i="9"/>
  <c r="AV153" i="9" s="1"/>
  <c r="D90" i="9"/>
  <c r="P10" i="9"/>
  <c r="AU142" i="9"/>
  <c r="AJ81" i="1"/>
  <c r="AJ93" i="1"/>
  <c r="AV143" i="9" l="1"/>
  <c r="AV145" i="9" s="1"/>
  <c r="BF65" i="7"/>
  <c r="AZ153" i="10"/>
  <c r="AZ152" i="10"/>
  <c r="AY155" i="10"/>
  <c r="AY63" i="10"/>
  <c r="AY62" i="10"/>
  <c r="AY143" i="10"/>
  <c r="AY142" i="10"/>
  <c r="AX65" i="10"/>
  <c r="AX145" i="10"/>
  <c r="AS142" i="1"/>
  <c r="P5" i="9"/>
  <c r="C91" i="9"/>
  <c r="B91" i="9" s="1"/>
  <c r="P12" i="9"/>
  <c r="P13" i="9" s="1"/>
  <c r="AV155" i="9"/>
  <c r="AV152" i="9"/>
  <c r="AW153" i="9" s="1"/>
  <c r="AW62" i="9"/>
  <c r="AX63" i="9" s="1"/>
  <c r="AW65" i="9"/>
  <c r="AV142" i="9"/>
  <c r="AK93" i="1"/>
  <c r="AK81" i="1"/>
  <c r="AW143" i="9" l="1"/>
  <c r="AW145" i="9" s="1"/>
  <c r="BG65" i="7"/>
  <c r="AZ143" i="10"/>
  <c r="AZ142" i="10"/>
  <c r="AZ155" i="10"/>
  <c r="AY145" i="10"/>
  <c r="AZ63" i="10"/>
  <c r="AZ62" i="10"/>
  <c r="AY65" i="10"/>
  <c r="BA153" i="10"/>
  <c r="BA152" i="10"/>
  <c r="AT142" i="1"/>
  <c r="AW142" i="9"/>
  <c r="AW155" i="9"/>
  <c r="AW152" i="9"/>
  <c r="AX153" i="9" s="1"/>
  <c r="AX65" i="9"/>
  <c r="AX62" i="9"/>
  <c r="AY63" i="9" s="1"/>
  <c r="AL93" i="1"/>
  <c r="AL81" i="1"/>
  <c r="AX143" i="9" l="1"/>
  <c r="AX145" i="9" s="1"/>
  <c r="BH65" i="7"/>
  <c r="BA63" i="10"/>
  <c r="BA62" i="10"/>
  <c r="AZ65" i="10"/>
  <c r="BA143" i="10"/>
  <c r="BA142" i="10"/>
  <c r="BA155" i="10"/>
  <c r="BB153" i="10"/>
  <c r="BB152" i="10"/>
  <c r="AZ145" i="10"/>
  <c r="AU142" i="1"/>
  <c r="AY62" i="9"/>
  <c r="AZ63" i="9" s="1"/>
  <c r="AY65" i="9"/>
  <c r="AX155" i="9"/>
  <c r="AX152" i="9"/>
  <c r="AY153" i="9" s="1"/>
  <c r="AX142" i="9"/>
  <c r="AM93" i="1"/>
  <c r="AM81" i="1"/>
  <c r="AY143" i="9" l="1"/>
  <c r="AY145" i="9" s="1"/>
  <c r="BI65" i="7"/>
  <c r="BB63" i="10"/>
  <c r="BB62" i="10"/>
  <c r="BA65" i="10"/>
  <c r="BB143" i="10"/>
  <c r="BB142" i="10"/>
  <c r="BC153" i="10"/>
  <c r="BC152" i="10"/>
  <c r="BB155" i="10"/>
  <c r="BA145" i="10"/>
  <c r="AV142" i="1"/>
  <c r="AY142" i="9"/>
  <c r="AZ65" i="9"/>
  <c r="AZ62" i="9"/>
  <c r="BA63" i="9" s="1"/>
  <c r="AY155" i="9"/>
  <c r="AY152" i="9"/>
  <c r="AZ153" i="9" s="1"/>
  <c r="AZ143" i="9" l="1"/>
  <c r="AZ145" i="9" s="1"/>
  <c r="BJ65" i="7"/>
  <c r="BC143" i="10"/>
  <c r="BC142" i="10"/>
  <c r="BB145" i="10"/>
  <c r="BC62" i="10"/>
  <c r="BC63" i="10"/>
  <c r="BB65" i="10"/>
  <c r="BD153" i="10"/>
  <c r="BD152" i="10"/>
  <c r="BC155" i="10"/>
  <c r="AW142" i="1"/>
  <c r="AZ142" i="9"/>
  <c r="AZ155" i="9"/>
  <c r="AZ152" i="9"/>
  <c r="BA153" i="9" s="1"/>
  <c r="BA65" i="9"/>
  <c r="BA62" i="9"/>
  <c r="BB63" i="9" s="1"/>
  <c r="C51" i="1"/>
  <c r="C62" i="1" s="1"/>
  <c r="C40" i="1"/>
  <c r="C29" i="1"/>
  <c r="C19" i="1"/>
  <c r="BA143" i="9" l="1"/>
  <c r="BA145" i="9" s="1"/>
  <c r="BK65" i="7"/>
  <c r="BC65" i="10"/>
  <c r="BD63" i="10"/>
  <c r="BD62" i="10"/>
  <c r="BE153" i="10"/>
  <c r="BE152" i="10"/>
  <c r="BD143" i="10"/>
  <c r="BD142" i="10"/>
  <c r="BD155" i="10"/>
  <c r="BC145" i="10"/>
  <c r="AL134" i="1"/>
  <c r="AH134" i="1"/>
  <c r="AD134" i="1"/>
  <c r="Z134" i="1"/>
  <c r="V134" i="1"/>
  <c r="R134" i="1"/>
  <c r="N134" i="1"/>
  <c r="J134" i="1"/>
  <c r="F134" i="1"/>
  <c r="AM134" i="1"/>
  <c r="AA134" i="1"/>
  <c r="O134" i="1"/>
  <c r="AK134" i="1"/>
  <c r="AG134" i="1"/>
  <c r="AC134" i="1"/>
  <c r="Y134" i="1"/>
  <c r="U134" i="1"/>
  <c r="Q134" i="1"/>
  <c r="M134" i="1"/>
  <c r="I134" i="1"/>
  <c r="E134" i="1"/>
  <c r="AE134" i="1"/>
  <c r="S134" i="1"/>
  <c r="G134" i="1"/>
  <c r="AJ134" i="1"/>
  <c r="AF134" i="1"/>
  <c r="AB134" i="1"/>
  <c r="X134" i="1"/>
  <c r="T134" i="1"/>
  <c r="P134" i="1"/>
  <c r="L134" i="1"/>
  <c r="H134" i="1"/>
  <c r="AI134" i="1"/>
  <c r="W134" i="1"/>
  <c r="K134" i="1"/>
  <c r="AX142" i="1"/>
  <c r="D134" i="1"/>
  <c r="BB65" i="9"/>
  <c r="BB62" i="9"/>
  <c r="BC63" i="9" s="1"/>
  <c r="BA142" i="9"/>
  <c r="BA155" i="9"/>
  <c r="BA152" i="9"/>
  <c r="BB153" i="9" s="1"/>
  <c r="BF64" i="1"/>
  <c r="BI64" i="1"/>
  <c r="BE64" i="1"/>
  <c r="BA64" i="1"/>
  <c r="AW64" i="1"/>
  <c r="AS64" i="1"/>
  <c r="AO64" i="1"/>
  <c r="BH64" i="1"/>
  <c r="BD64" i="1"/>
  <c r="AZ64" i="1"/>
  <c r="AV64" i="1"/>
  <c r="AR64" i="1"/>
  <c r="AN64" i="1"/>
  <c r="AX64" i="1"/>
  <c r="AP64" i="1"/>
  <c r="BK64" i="1"/>
  <c r="BG64" i="1"/>
  <c r="BC64" i="1"/>
  <c r="AY64" i="1"/>
  <c r="AU64" i="1"/>
  <c r="AQ64" i="1"/>
  <c r="BJ64" i="1"/>
  <c r="BB64" i="1"/>
  <c r="AT64" i="1"/>
  <c r="Q64" i="1"/>
  <c r="AJ64" i="1"/>
  <c r="AF64" i="1"/>
  <c r="AB64" i="1"/>
  <c r="X64" i="1"/>
  <c r="T64" i="1"/>
  <c r="P64" i="1"/>
  <c r="L64" i="1"/>
  <c r="H64" i="1"/>
  <c r="E64" i="1"/>
  <c r="AM64" i="1"/>
  <c r="AI64" i="1"/>
  <c r="AE64" i="1"/>
  <c r="W64" i="1"/>
  <c r="S64" i="1"/>
  <c r="O64" i="1"/>
  <c r="K64" i="1"/>
  <c r="AA64" i="1"/>
  <c r="AL64" i="1"/>
  <c r="AH64" i="1"/>
  <c r="AD64" i="1"/>
  <c r="Z64" i="1"/>
  <c r="V64" i="1"/>
  <c r="R64" i="1"/>
  <c r="N64" i="1"/>
  <c r="J64" i="1"/>
  <c r="F64" i="1"/>
  <c r="AK64" i="1"/>
  <c r="AG64" i="1"/>
  <c r="AC64" i="1"/>
  <c r="Y64" i="1"/>
  <c r="U64" i="1"/>
  <c r="M64" i="1"/>
  <c r="I64" i="1"/>
  <c r="D64" i="1"/>
  <c r="G64" i="1"/>
  <c r="AK74" i="1"/>
  <c r="AG74" i="1"/>
  <c r="AC74" i="1"/>
  <c r="Y74" i="1"/>
  <c r="U74" i="1"/>
  <c r="Q74" i="1"/>
  <c r="M74" i="1"/>
  <c r="I74" i="1"/>
  <c r="E74" i="1"/>
  <c r="AD74" i="1"/>
  <c r="R74" i="1"/>
  <c r="F74" i="1"/>
  <c r="C68" i="1"/>
  <c r="AJ74" i="1"/>
  <c r="AF74" i="1"/>
  <c r="AB74" i="1"/>
  <c r="X74" i="1"/>
  <c r="T74" i="1"/>
  <c r="P74" i="1"/>
  <c r="L74" i="1"/>
  <c r="H74" i="1"/>
  <c r="AL74" i="1"/>
  <c r="V74" i="1"/>
  <c r="J74" i="1"/>
  <c r="AM74" i="1"/>
  <c r="AI74" i="1"/>
  <c r="AE74" i="1"/>
  <c r="AA74" i="1"/>
  <c r="W74" i="1"/>
  <c r="S74" i="1"/>
  <c r="O74" i="1"/>
  <c r="K74" i="1"/>
  <c r="G74" i="1"/>
  <c r="AH74" i="1"/>
  <c r="Z74" i="1"/>
  <c r="N74" i="1"/>
  <c r="C72" i="1"/>
  <c r="C58" i="1"/>
  <c r="D55" i="1"/>
  <c r="E55" i="1" s="1"/>
  <c r="F55" i="1" s="1"/>
  <c r="G55" i="1" s="1"/>
  <c r="E49" i="1"/>
  <c r="F49" i="1" s="1"/>
  <c r="C47" i="1"/>
  <c r="D44" i="1"/>
  <c r="E44" i="1" s="1"/>
  <c r="F44" i="1" s="1"/>
  <c r="G44" i="1" s="1"/>
  <c r="E38" i="1"/>
  <c r="BB143" i="9" l="1"/>
  <c r="BB145" i="9" s="1"/>
  <c r="BD145" i="10"/>
  <c r="BD65" i="10"/>
  <c r="BF152" i="10"/>
  <c r="BF153" i="10"/>
  <c r="BE155" i="10"/>
  <c r="BE143" i="10"/>
  <c r="BE142" i="10"/>
  <c r="BE63" i="10"/>
  <c r="BE62" i="10"/>
  <c r="D132" i="1"/>
  <c r="E132" i="1" s="1"/>
  <c r="AY142" i="1"/>
  <c r="BC65" i="9"/>
  <c r="BC62" i="9"/>
  <c r="BD63" i="9" s="1"/>
  <c r="BB142" i="9"/>
  <c r="BB155" i="9"/>
  <c r="BB152" i="9"/>
  <c r="BC153" i="9" s="1"/>
  <c r="H112" i="1"/>
  <c r="D152" i="1"/>
  <c r="M8" i="1"/>
  <c r="C78" i="1"/>
  <c r="C83" i="1" s="1"/>
  <c r="D74" i="1"/>
  <c r="H44" i="1"/>
  <c r="I44" i="1" s="1"/>
  <c r="J44" i="1" s="1"/>
  <c r="D62" i="1"/>
  <c r="H55" i="1"/>
  <c r="I55" i="1" s="1"/>
  <c r="J55" i="1" s="1"/>
  <c r="F38" i="1"/>
  <c r="G49" i="1"/>
  <c r="C35" i="1"/>
  <c r="E27" i="1"/>
  <c r="BC143" i="9" l="1"/>
  <c r="BC145" i="9" s="1"/>
  <c r="BG153" i="10"/>
  <c r="BG152" i="10"/>
  <c r="BF143" i="10"/>
  <c r="BF142" i="10"/>
  <c r="BE145" i="10"/>
  <c r="BF63" i="10"/>
  <c r="BF62" i="10"/>
  <c r="BF155" i="10"/>
  <c r="BE65" i="10"/>
  <c r="AZ142" i="1"/>
  <c r="I112" i="1"/>
  <c r="F132" i="1"/>
  <c r="BD65" i="9"/>
  <c r="BD62" i="9"/>
  <c r="BE63" i="9" s="1"/>
  <c r="BC155" i="9"/>
  <c r="BC152" i="9"/>
  <c r="BD153" i="9" s="1"/>
  <c r="BC142" i="9"/>
  <c r="E152" i="1"/>
  <c r="F153" i="1" s="1"/>
  <c r="F155" i="1" s="1"/>
  <c r="K55" i="1"/>
  <c r="L55" i="1" s="1"/>
  <c r="M55" i="1" s="1"/>
  <c r="N55" i="1" s="1"/>
  <c r="O55" i="1" s="1"/>
  <c r="P55" i="1" s="1"/>
  <c r="Q55" i="1" s="1"/>
  <c r="R55" i="1" s="1"/>
  <c r="S55" i="1" s="1"/>
  <c r="T55" i="1" s="1"/>
  <c r="U55" i="1" s="1"/>
  <c r="V55" i="1" s="1"/>
  <c r="W55" i="1" s="1"/>
  <c r="X55" i="1" s="1"/>
  <c r="Y55" i="1" s="1"/>
  <c r="Z55" i="1" s="1"/>
  <c r="AA55" i="1" s="1"/>
  <c r="AB55" i="1" s="1"/>
  <c r="AC55" i="1" s="1"/>
  <c r="AD55" i="1" s="1"/>
  <c r="AE55" i="1" s="1"/>
  <c r="AF55" i="1" s="1"/>
  <c r="AG55" i="1" s="1"/>
  <c r="AH55" i="1" s="1"/>
  <c r="AI55" i="1" s="1"/>
  <c r="AJ55" i="1" s="1"/>
  <c r="AK55" i="1" s="1"/>
  <c r="AL55" i="1" s="1"/>
  <c r="AM55" i="1" s="1"/>
  <c r="C90" i="1"/>
  <c r="K44" i="1"/>
  <c r="D72" i="1"/>
  <c r="E72" i="1" s="1"/>
  <c r="N8" i="1"/>
  <c r="E62" i="1"/>
  <c r="G38" i="1"/>
  <c r="F27" i="1"/>
  <c r="H49" i="1"/>
  <c r="C14" i="1"/>
  <c r="E153" i="1" s="1"/>
  <c r="E155" i="1" s="1"/>
  <c r="BD145" i="9" l="1"/>
  <c r="BD143" i="9"/>
  <c r="AZ143" i="1"/>
  <c r="AZ145" i="1" s="1"/>
  <c r="BF65" i="10"/>
  <c r="BG155" i="10"/>
  <c r="BG143" i="10"/>
  <c r="BG142" i="10"/>
  <c r="BF145" i="10"/>
  <c r="BG63" i="10"/>
  <c r="BG62" i="10"/>
  <c r="BH153" i="10"/>
  <c r="BH152" i="10"/>
  <c r="J113" i="1"/>
  <c r="J115" i="1" s="1"/>
  <c r="E133" i="1"/>
  <c r="E135" i="1" s="1"/>
  <c r="F133" i="1"/>
  <c r="F135" i="1" s="1"/>
  <c r="D153" i="1"/>
  <c r="D123" i="1"/>
  <c r="D143" i="1"/>
  <c r="D133" i="1"/>
  <c r="D113" i="1"/>
  <c r="E113" i="1"/>
  <c r="E115" i="1" s="1"/>
  <c r="E123" i="1"/>
  <c r="F113" i="1"/>
  <c r="F115" i="1" s="1"/>
  <c r="G123" i="1"/>
  <c r="F123" i="1"/>
  <c r="E143" i="1"/>
  <c r="E145" i="1" s="1"/>
  <c r="H123" i="1"/>
  <c r="F143" i="1"/>
  <c r="F145" i="1" s="1"/>
  <c r="G113" i="1"/>
  <c r="H113" i="1"/>
  <c r="H115" i="1" s="1"/>
  <c r="G143" i="1"/>
  <c r="G145" i="1" s="1"/>
  <c r="I123" i="1"/>
  <c r="H143" i="1"/>
  <c r="H145" i="1" s="1"/>
  <c r="J123" i="1"/>
  <c r="I143" i="1"/>
  <c r="I145" i="1" s="1"/>
  <c r="K123" i="1"/>
  <c r="J143" i="1"/>
  <c r="J145" i="1" s="1"/>
  <c r="L123" i="1"/>
  <c r="M123" i="1"/>
  <c r="K143" i="1"/>
  <c r="K145" i="1" s="1"/>
  <c r="N123" i="1"/>
  <c r="L143" i="1"/>
  <c r="L145" i="1" s="1"/>
  <c r="O123" i="1"/>
  <c r="M143" i="1"/>
  <c r="M145" i="1" s="1"/>
  <c r="N143" i="1"/>
  <c r="N145" i="1" s="1"/>
  <c r="P123" i="1"/>
  <c r="O143" i="1"/>
  <c r="O145" i="1" s="1"/>
  <c r="Q123" i="1"/>
  <c r="P143" i="1"/>
  <c r="R123" i="1"/>
  <c r="Q143" i="1"/>
  <c r="Q145" i="1" s="1"/>
  <c r="S123" i="1"/>
  <c r="R143" i="1"/>
  <c r="R145" i="1" s="1"/>
  <c r="T123" i="1"/>
  <c r="S143" i="1"/>
  <c r="S145" i="1" s="1"/>
  <c r="U123" i="1"/>
  <c r="T143" i="1"/>
  <c r="T145" i="1" s="1"/>
  <c r="V123" i="1"/>
  <c r="U143" i="1"/>
  <c r="U145" i="1" s="1"/>
  <c r="W123" i="1"/>
  <c r="V143" i="1"/>
  <c r="V145" i="1" s="1"/>
  <c r="X123" i="1"/>
  <c r="Y123" i="1"/>
  <c r="W143" i="1"/>
  <c r="W145" i="1" s="1"/>
  <c r="X143" i="1"/>
  <c r="X145" i="1" s="1"/>
  <c r="Z123" i="1"/>
  <c r="AA123" i="1"/>
  <c r="Y143" i="1"/>
  <c r="Y145" i="1" s="1"/>
  <c r="Z143" i="1"/>
  <c r="Z145" i="1" s="1"/>
  <c r="AA143" i="1"/>
  <c r="AA145" i="1" s="1"/>
  <c r="AB143" i="1"/>
  <c r="AB145" i="1" s="1"/>
  <c r="AC143" i="1"/>
  <c r="AC145" i="1" s="1"/>
  <c r="AD143" i="1"/>
  <c r="AD145" i="1" s="1"/>
  <c r="AE143" i="1"/>
  <c r="AE145" i="1" s="1"/>
  <c r="AF143" i="1"/>
  <c r="AF145" i="1" s="1"/>
  <c r="AG143" i="1"/>
  <c r="AG145" i="1" s="1"/>
  <c r="AH143" i="1"/>
  <c r="AH145" i="1" s="1"/>
  <c r="AI143" i="1"/>
  <c r="AI145" i="1" s="1"/>
  <c r="AJ143" i="1"/>
  <c r="AJ145" i="1" s="1"/>
  <c r="AK143" i="1"/>
  <c r="AK145" i="1" s="1"/>
  <c r="AL143" i="1"/>
  <c r="AL145" i="1" s="1"/>
  <c r="AM143" i="1"/>
  <c r="AM145" i="1" s="1"/>
  <c r="AN143" i="1"/>
  <c r="AN145" i="1" s="1"/>
  <c r="AO143" i="1"/>
  <c r="AO145" i="1" s="1"/>
  <c r="AP143" i="1"/>
  <c r="AP145" i="1" s="1"/>
  <c r="AQ143" i="1"/>
  <c r="AQ145" i="1" s="1"/>
  <c r="AR143" i="1"/>
  <c r="AR145" i="1" s="1"/>
  <c r="AS143" i="1"/>
  <c r="AS145" i="1" s="1"/>
  <c r="AT143" i="1"/>
  <c r="AT145" i="1" s="1"/>
  <c r="AU143" i="1"/>
  <c r="AU145" i="1" s="1"/>
  <c r="AV143" i="1"/>
  <c r="AV145" i="1" s="1"/>
  <c r="AW143" i="1"/>
  <c r="AW145" i="1" s="1"/>
  <c r="AX143" i="1"/>
  <c r="AX145" i="1" s="1"/>
  <c r="AY143" i="1"/>
  <c r="AY145" i="1" s="1"/>
  <c r="I113" i="1"/>
  <c r="I115" i="1" s="1"/>
  <c r="BA142" i="1"/>
  <c r="BA143" i="1"/>
  <c r="BA145" i="1" s="1"/>
  <c r="J112" i="1"/>
  <c r="K113" i="1" s="1"/>
  <c r="K115" i="1" s="1"/>
  <c r="G133" i="1"/>
  <c r="G135" i="1" s="1"/>
  <c r="G132" i="1"/>
  <c r="BD142" i="9"/>
  <c r="BE62" i="9"/>
  <c r="BF63" i="9" s="1"/>
  <c r="BD155" i="9"/>
  <c r="BD152" i="9"/>
  <c r="BE153" i="9" s="1"/>
  <c r="F152" i="1"/>
  <c r="G153" i="1" s="1"/>
  <c r="G155" i="1" s="1"/>
  <c r="D84" i="1"/>
  <c r="K11" i="1"/>
  <c r="L44" i="1"/>
  <c r="M44" i="1" s="1"/>
  <c r="N44" i="1" s="1"/>
  <c r="O44" i="1" s="1"/>
  <c r="P44" i="1" s="1"/>
  <c r="Q44" i="1" s="1"/>
  <c r="R44" i="1" s="1"/>
  <c r="S44" i="1" s="1"/>
  <c r="T44" i="1" s="1"/>
  <c r="U44" i="1" s="1"/>
  <c r="V44" i="1" s="1"/>
  <c r="W44" i="1" s="1"/>
  <c r="X44" i="1" s="1"/>
  <c r="Y44" i="1" s="1"/>
  <c r="Z44" i="1" s="1"/>
  <c r="AA44" i="1" s="1"/>
  <c r="AB44" i="1" s="1"/>
  <c r="AC44" i="1" s="1"/>
  <c r="AD44" i="1" s="1"/>
  <c r="AE44" i="1" s="1"/>
  <c r="AF44" i="1" s="1"/>
  <c r="AG44" i="1" s="1"/>
  <c r="AH44" i="1" s="1"/>
  <c r="AI44" i="1" s="1"/>
  <c r="AJ44" i="1" s="1"/>
  <c r="AK44" i="1" s="1"/>
  <c r="AL44" i="1" s="1"/>
  <c r="AM44" i="1" s="1"/>
  <c r="C95" i="1"/>
  <c r="D20" i="1"/>
  <c r="D63" i="1"/>
  <c r="F72" i="1"/>
  <c r="E63" i="1"/>
  <c r="F62" i="1"/>
  <c r="F63" i="1"/>
  <c r="D41" i="1"/>
  <c r="D40" i="1"/>
  <c r="E40" i="1" s="1"/>
  <c r="F40" i="1" s="1"/>
  <c r="G40" i="1" s="1"/>
  <c r="H40" i="1" s="1"/>
  <c r="I40" i="1" s="1"/>
  <c r="J40" i="1" s="1"/>
  <c r="K40" i="1" s="1"/>
  <c r="L40" i="1" s="1"/>
  <c r="M40" i="1" s="1"/>
  <c r="N40" i="1" s="1"/>
  <c r="O40" i="1" s="1"/>
  <c r="P40" i="1" s="1"/>
  <c r="Q40" i="1" s="1"/>
  <c r="R40" i="1" s="1"/>
  <c r="S40" i="1" s="1"/>
  <c r="T40" i="1" s="1"/>
  <c r="U40" i="1" s="1"/>
  <c r="V40" i="1" s="1"/>
  <c r="W40" i="1" s="1"/>
  <c r="X40" i="1" s="1"/>
  <c r="Y40" i="1" s="1"/>
  <c r="Z40" i="1" s="1"/>
  <c r="AA40" i="1" s="1"/>
  <c r="AB40" i="1" s="1"/>
  <c r="AC40" i="1" s="1"/>
  <c r="AD40" i="1" s="1"/>
  <c r="AE40" i="1" s="1"/>
  <c r="AF40" i="1" s="1"/>
  <c r="AG40" i="1" s="1"/>
  <c r="AH40" i="1" s="1"/>
  <c r="AI40" i="1" s="1"/>
  <c r="AJ40" i="1" s="1"/>
  <c r="AK40" i="1" s="1"/>
  <c r="AL40" i="1" s="1"/>
  <c r="AM40" i="1" s="1"/>
  <c r="D42" i="1"/>
  <c r="E42" i="1"/>
  <c r="E41" i="1"/>
  <c r="D19" i="1"/>
  <c r="E31" i="1"/>
  <c r="F41" i="1"/>
  <c r="F42" i="1"/>
  <c r="D14" i="1"/>
  <c r="H53" i="1" s="1"/>
  <c r="H8" i="1"/>
  <c r="G42" i="1"/>
  <c r="H38" i="1"/>
  <c r="G41" i="1"/>
  <c r="F31" i="1"/>
  <c r="G27" i="1"/>
  <c r="H27" i="1" s="1"/>
  <c r="I49" i="1"/>
  <c r="D21" i="1"/>
  <c r="G7" i="1"/>
  <c r="G8" i="1"/>
  <c r="BE143" i="9" l="1"/>
  <c r="BE145" i="9" s="1"/>
  <c r="BG145" i="10"/>
  <c r="BI153" i="10"/>
  <c r="BI152" i="10"/>
  <c r="BH62" i="10"/>
  <c r="BH63" i="10"/>
  <c r="BH155" i="10"/>
  <c r="BG65" i="10"/>
  <c r="BH143" i="10"/>
  <c r="BH142" i="10"/>
  <c r="BE65" i="9"/>
  <c r="C167" i="1"/>
  <c r="BB142" i="1"/>
  <c r="BB143" i="1"/>
  <c r="BB145" i="1" s="1"/>
  <c r="W126" i="1"/>
  <c r="W127" i="1" s="1"/>
  <c r="W125" i="1"/>
  <c r="U126" i="1"/>
  <c r="U127" i="1" s="1"/>
  <c r="U125" i="1"/>
  <c r="S126" i="1"/>
  <c r="S127" i="1" s="1"/>
  <c r="S125" i="1"/>
  <c r="Q125" i="1"/>
  <c r="Q126" i="1"/>
  <c r="Q127" i="1" s="1"/>
  <c r="K125" i="1"/>
  <c r="K126" i="1"/>
  <c r="K127" i="1" s="1"/>
  <c r="I125" i="1"/>
  <c r="I126" i="1"/>
  <c r="I127" i="1" s="1"/>
  <c r="G125" i="1"/>
  <c r="G126" i="1"/>
  <c r="G127" i="1" s="1"/>
  <c r="D115" i="1"/>
  <c r="D155" i="1"/>
  <c r="AA126" i="1"/>
  <c r="AA127" i="1" s="1"/>
  <c r="AA125" i="1"/>
  <c r="Y125" i="1"/>
  <c r="Y126" i="1"/>
  <c r="Y127" i="1" s="1"/>
  <c r="O125" i="1"/>
  <c r="O126" i="1"/>
  <c r="O127" i="1" s="1"/>
  <c r="M125" i="1"/>
  <c r="M126" i="1"/>
  <c r="M127" i="1" s="1"/>
  <c r="H125" i="1"/>
  <c r="H126" i="1"/>
  <c r="H127" i="1" s="1"/>
  <c r="D135" i="1"/>
  <c r="Z125" i="1"/>
  <c r="Z126" i="1"/>
  <c r="Z127" i="1" s="1"/>
  <c r="X125" i="1"/>
  <c r="X126" i="1"/>
  <c r="X127" i="1" s="1"/>
  <c r="V126" i="1"/>
  <c r="V127" i="1" s="1"/>
  <c r="V125" i="1"/>
  <c r="T125" i="1"/>
  <c r="T126" i="1"/>
  <c r="T127" i="1" s="1"/>
  <c r="R125" i="1"/>
  <c r="R126" i="1"/>
  <c r="R127" i="1" s="1"/>
  <c r="P125" i="1"/>
  <c r="P126" i="1"/>
  <c r="P127" i="1" s="1"/>
  <c r="L125" i="1"/>
  <c r="L126" i="1"/>
  <c r="L127" i="1" s="1"/>
  <c r="J126" i="1"/>
  <c r="J127" i="1" s="1"/>
  <c r="J125" i="1"/>
  <c r="E125" i="1"/>
  <c r="E126" i="1"/>
  <c r="E127" i="1" s="1"/>
  <c r="D145" i="1"/>
  <c r="P145" i="1"/>
  <c r="N125" i="1"/>
  <c r="N126" i="1"/>
  <c r="N127" i="1" s="1"/>
  <c r="G115" i="1"/>
  <c r="F125" i="1"/>
  <c r="F126" i="1"/>
  <c r="F127" i="1" s="1"/>
  <c r="D126" i="1"/>
  <c r="D127" i="1" s="1"/>
  <c r="D125" i="1"/>
  <c r="K112" i="1"/>
  <c r="L113" i="1" s="1"/>
  <c r="L115" i="1" s="1"/>
  <c r="H132" i="1"/>
  <c r="H133" i="1"/>
  <c r="H135" i="1" s="1"/>
  <c r="BF65" i="9"/>
  <c r="BF62" i="9"/>
  <c r="BG63" i="9" s="1"/>
  <c r="BE142" i="9"/>
  <c r="BE155" i="9"/>
  <c r="BE152" i="9"/>
  <c r="BF153" i="9" s="1"/>
  <c r="G152" i="1"/>
  <c r="H153" i="1" s="1"/>
  <c r="H155" i="1" s="1"/>
  <c r="F30" i="1"/>
  <c r="F32" i="1" s="1"/>
  <c r="D85" i="1"/>
  <c r="D97" i="1"/>
  <c r="D95" i="1" s="1"/>
  <c r="C102" i="1"/>
  <c r="D96" i="1"/>
  <c r="J11" i="1"/>
  <c r="H52" i="1"/>
  <c r="H54" i="1" s="1"/>
  <c r="F65" i="1"/>
  <c r="E65" i="1"/>
  <c r="D65" i="1"/>
  <c r="D73" i="1"/>
  <c r="E73" i="1"/>
  <c r="F73" i="1"/>
  <c r="F75" i="1" s="1"/>
  <c r="G72" i="1"/>
  <c r="G73" i="1"/>
  <c r="G62" i="1"/>
  <c r="G63" i="1"/>
  <c r="D43" i="1"/>
  <c r="F43" i="1"/>
  <c r="G43" i="1"/>
  <c r="D29" i="1"/>
  <c r="E29" i="1" s="1"/>
  <c r="F29" i="1" s="1"/>
  <c r="G29" i="1" s="1"/>
  <c r="H29" i="1" s="1"/>
  <c r="I29" i="1" s="1"/>
  <c r="J29" i="1" s="1"/>
  <c r="K29" i="1" s="1"/>
  <c r="L29" i="1" s="1"/>
  <c r="M29" i="1" s="1"/>
  <c r="N29" i="1" s="1"/>
  <c r="O29" i="1" s="1"/>
  <c r="P29" i="1" s="1"/>
  <c r="Q29" i="1" s="1"/>
  <c r="R29" i="1" s="1"/>
  <c r="S29" i="1" s="1"/>
  <c r="T29" i="1" s="1"/>
  <c r="U29" i="1" s="1"/>
  <c r="V29" i="1" s="1"/>
  <c r="W29" i="1" s="1"/>
  <c r="X29" i="1" s="1"/>
  <c r="Y29" i="1" s="1"/>
  <c r="Z29" i="1" s="1"/>
  <c r="AA29" i="1" s="1"/>
  <c r="AB29" i="1" s="1"/>
  <c r="AC29" i="1" s="1"/>
  <c r="AD29" i="1" s="1"/>
  <c r="AE29" i="1" s="1"/>
  <c r="AF29" i="1" s="1"/>
  <c r="AG29" i="1" s="1"/>
  <c r="AH29" i="1" s="1"/>
  <c r="AI29" i="1" s="1"/>
  <c r="AJ29" i="1" s="1"/>
  <c r="AK29" i="1" s="1"/>
  <c r="AL29" i="1" s="1"/>
  <c r="AM29" i="1" s="1"/>
  <c r="D52" i="1"/>
  <c r="D51" i="1"/>
  <c r="E51" i="1" s="1"/>
  <c r="F51" i="1" s="1"/>
  <c r="G51" i="1" s="1"/>
  <c r="H51" i="1" s="1"/>
  <c r="I51" i="1" s="1"/>
  <c r="J51" i="1" s="1"/>
  <c r="K51" i="1" s="1"/>
  <c r="L51" i="1" s="1"/>
  <c r="M51" i="1" s="1"/>
  <c r="N51" i="1" s="1"/>
  <c r="O51" i="1" s="1"/>
  <c r="P51" i="1" s="1"/>
  <c r="Q51" i="1" s="1"/>
  <c r="R51" i="1" s="1"/>
  <c r="S51" i="1" s="1"/>
  <c r="T51" i="1" s="1"/>
  <c r="U51" i="1" s="1"/>
  <c r="V51" i="1" s="1"/>
  <c r="W51" i="1" s="1"/>
  <c r="X51" i="1" s="1"/>
  <c r="Y51" i="1" s="1"/>
  <c r="Z51" i="1" s="1"/>
  <c r="AA51" i="1" s="1"/>
  <c r="AB51" i="1" s="1"/>
  <c r="AC51" i="1" s="1"/>
  <c r="AD51" i="1" s="1"/>
  <c r="AE51" i="1" s="1"/>
  <c r="AF51" i="1" s="1"/>
  <c r="AG51" i="1" s="1"/>
  <c r="AH51" i="1" s="1"/>
  <c r="AI51" i="1" s="1"/>
  <c r="AJ51" i="1" s="1"/>
  <c r="AK51" i="1" s="1"/>
  <c r="AL51" i="1" s="1"/>
  <c r="AM51" i="1" s="1"/>
  <c r="D53" i="1"/>
  <c r="E52" i="1"/>
  <c r="D31" i="1"/>
  <c r="F52" i="1"/>
  <c r="H7" i="1"/>
  <c r="E53" i="1"/>
  <c r="D30" i="1"/>
  <c r="D32" i="1" s="1"/>
  <c r="F53" i="1"/>
  <c r="E30" i="1"/>
  <c r="E32" i="1" s="1"/>
  <c r="G53" i="1"/>
  <c r="G52" i="1"/>
  <c r="E43" i="1"/>
  <c r="H42" i="1"/>
  <c r="I38" i="1"/>
  <c r="H41" i="1"/>
  <c r="H31" i="1"/>
  <c r="H30" i="1"/>
  <c r="G30" i="1"/>
  <c r="G31" i="1"/>
  <c r="J49" i="1"/>
  <c r="I52" i="1"/>
  <c r="I53" i="1"/>
  <c r="I27" i="1"/>
  <c r="BF143" i="9" l="1"/>
  <c r="BF145" i="9" s="1"/>
  <c r="U128" i="1"/>
  <c r="N128" i="1"/>
  <c r="E128" i="1"/>
  <c r="S128" i="1"/>
  <c r="W128" i="1"/>
  <c r="D167" i="1"/>
  <c r="BI155" i="10"/>
  <c r="BI143" i="10"/>
  <c r="BI142" i="10"/>
  <c r="BH65" i="10"/>
  <c r="BH145" i="10"/>
  <c r="BI63" i="10"/>
  <c r="BI62" i="10"/>
  <c r="BJ153" i="10"/>
  <c r="BJ152" i="10"/>
  <c r="P128" i="1"/>
  <c r="L128" i="1"/>
  <c r="AA128" i="1"/>
  <c r="T128" i="1"/>
  <c r="F128" i="1"/>
  <c r="M128" i="1"/>
  <c r="I128" i="1"/>
  <c r="H128" i="1"/>
  <c r="R128" i="1"/>
  <c r="Z128" i="1"/>
  <c r="X128" i="1"/>
  <c r="Y128" i="1"/>
  <c r="G128" i="1"/>
  <c r="K128" i="1"/>
  <c r="J128" i="1"/>
  <c r="O128" i="1"/>
  <c r="Q128" i="1"/>
  <c r="D128" i="1"/>
  <c r="V128" i="1"/>
  <c r="BC142" i="1"/>
  <c r="BC143" i="1"/>
  <c r="L112" i="1"/>
  <c r="M113" i="1" s="1"/>
  <c r="M115" i="1" s="1"/>
  <c r="I132" i="1"/>
  <c r="I133" i="1"/>
  <c r="BF142" i="9"/>
  <c r="BF152" i="9"/>
  <c r="BG153" i="9" s="1"/>
  <c r="BF155" i="9"/>
  <c r="BG62" i="9"/>
  <c r="BH63" i="9" s="1"/>
  <c r="BG65" i="9"/>
  <c r="H152" i="1"/>
  <c r="I153" i="1" s="1"/>
  <c r="I155" i="1" s="1"/>
  <c r="E85" i="1"/>
  <c r="E96" i="1"/>
  <c r="E97" i="1"/>
  <c r="E95" i="1" s="1"/>
  <c r="D83" i="1"/>
  <c r="D86" i="1"/>
  <c r="D98" i="1"/>
  <c r="D75" i="1"/>
  <c r="G65" i="1"/>
  <c r="E75" i="1"/>
  <c r="H72" i="1"/>
  <c r="H73" i="1"/>
  <c r="G75" i="1"/>
  <c r="H63" i="1"/>
  <c r="H62" i="1"/>
  <c r="G32" i="1"/>
  <c r="D54" i="1"/>
  <c r="F54" i="1"/>
  <c r="G54" i="1"/>
  <c r="E54" i="1"/>
  <c r="H9" i="1"/>
  <c r="H43" i="1"/>
  <c r="I42" i="1"/>
  <c r="J38" i="1"/>
  <c r="I41" i="1"/>
  <c r="I31" i="1"/>
  <c r="I30" i="1"/>
  <c r="I54" i="1"/>
  <c r="K49" i="1"/>
  <c r="J53" i="1"/>
  <c r="J52" i="1"/>
  <c r="H32" i="1"/>
  <c r="J27" i="1"/>
  <c r="BG143" i="9" l="1"/>
  <c r="BG145" i="9" s="1"/>
  <c r="BK153" i="10"/>
  <c r="BK152" i="10"/>
  <c r="BJ143" i="10"/>
  <c r="BJ142" i="10"/>
  <c r="BJ155" i="10"/>
  <c r="BI145" i="10"/>
  <c r="BJ63" i="10"/>
  <c r="BJ62" i="10"/>
  <c r="BI65" i="10"/>
  <c r="F167" i="1"/>
  <c r="BC145" i="1"/>
  <c r="BD142" i="1"/>
  <c r="BD143" i="1"/>
  <c r="BD145" i="1" s="1"/>
  <c r="C129" i="1"/>
  <c r="B129" i="1" s="1"/>
  <c r="E167" i="1" s="1"/>
  <c r="M112" i="1"/>
  <c r="N113" i="1" s="1"/>
  <c r="N115" i="1" s="1"/>
  <c r="I135" i="1"/>
  <c r="J132" i="1"/>
  <c r="J133" i="1"/>
  <c r="J135" i="1" s="1"/>
  <c r="BG142" i="9"/>
  <c r="BH65" i="9"/>
  <c r="BH62" i="9"/>
  <c r="BI63" i="9" s="1"/>
  <c r="BG155" i="9"/>
  <c r="BG152" i="9"/>
  <c r="BH153" i="9" s="1"/>
  <c r="I152" i="1"/>
  <c r="J153" i="1" s="1"/>
  <c r="J155" i="1" s="1"/>
  <c r="F85" i="1"/>
  <c r="F96" i="1"/>
  <c r="F97" i="1"/>
  <c r="F95" i="1" s="1"/>
  <c r="E84" i="1"/>
  <c r="E86" i="1" s="1"/>
  <c r="E83" i="1"/>
  <c r="E98" i="1"/>
  <c r="H65" i="1"/>
  <c r="H75" i="1"/>
  <c r="I72" i="1"/>
  <c r="I73" i="1"/>
  <c r="I62" i="1"/>
  <c r="I63" i="1"/>
  <c r="I43" i="1"/>
  <c r="J42" i="1"/>
  <c r="J41" i="1"/>
  <c r="K38" i="1"/>
  <c r="J30" i="1"/>
  <c r="J31" i="1"/>
  <c r="J54" i="1"/>
  <c r="K53" i="1"/>
  <c r="K52" i="1"/>
  <c r="L49" i="1"/>
  <c r="I32" i="1"/>
  <c r="K27" i="1"/>
  <c r="BH143" i="9" l="1"/>
  <c r="BH145" i="9" s="1"/>
  <c r="BK155" i="10"/>
  <c r="BK62" i="10"/>
  <c r="BK63" i="10"/>
  <c r="BK143" i="10"/>
  <c r="BK142" i="10"/>
  <c r="BJ65" i="10"/>
  <c r="BJ145" i="10"/>
  <c r="BL153" i="10"/>
  <c r="BL152" i="10"/>
  <c r="BE142" i="1"/>
  <c r="BE143" i="1"/>
  <c r="BE145" i="1" s="1"/>
  <c r="N112" i="1"/>
  <c r="O113" i="1" s="1"/>
  <c r="C166" i="1" s="1"/>
  <c r="K132" i="1"/>
  <c r="K133" i="1"/>
  <c r="K135" i="1" s="1"/>
  <c r="BH142" i="9"/>
  <c r="BH155" i="9"/>
  <c r="BH152" i="9"/>
  <c r="BI153" i="9" s="1"/>
  <c r="BI65" i="9"/>
  <c r="BI62" i="9"/>
  <c r="BJ63" i="9" s="1"/>
  <c r="J152" i="1"/>
  <c r="K153" i="1" s="1"/>
  <c r="G85" i="1"/>
  <c r="G96" i="1"/>
  <c r="F98" i="1"/>
  <c r="F84" i="1"/>
  <c r="F86" i="1" s="1"/>
  <c r="F83" i="1"/>
  <c r="G97" i="1"/>
  <c r="I65" i="1"/>
  <c r="I75" i="1"/>
  <c r="J72" i="1"/>
  <c r="J73" i="1"/>
  <c r="J63" i="1"/>
  <c r="J62" i="1"/>
  <c r="J43" i="1"/>
  <c r="K42" i="1"/>
  <c r="K41" i="1"/>
  <c r="L38" i="1"/>
  <c r="K30" i="1"/>
  <c r="K31" i="1"/>
  <c r="L53" i="1"/>
  <c r="L52" i="1"/>
  <c r="M49" i="1"/>
  <c r="K54" i="1"/>
  <c r="J32" i="1"/>
  <c r="L27" i="1"/>
  <c r="BI143" i="9" l="1"/>
  <c r="BI145" i="9" s="1"/>
  <c r="BK66" i="10"/>
  <c r="BK67" i="10" s="1"/>
  <c r="BK65" i="10"/>
  <c r="F66" i="10"/>
  <c r="F67" i="10" s="1"/>
  <c r="F68" i="10" s="1"/>
  <c r="E66" i="10"/>
  <c r="E67" i="10" s="1"/>
  <c r="E68" i="10" s="1"/>
  <c r="D66" i="10"/>
  <c r="D67" i="10" s="1"/>
  <c r="G66" i="10"/>
  <c r="G67" i="10" s="1"/>
  <c r="G68" i="10" s="1"/>
  <c r="H66" i="10"/>
  <c r="H67" i="10" s="1"/>
  <c r="H68" i="10" s="1"/>
  <c r="J66" i="10"/>
  <c r="J67" i="10" s="1"/>
  <c r="J68" i="10" s="1"/>
  <c r="I66" i="10"/>
  <c r="I67" i="10" s="1"/>
  <c r="I68" i="10" s="1"/>
  <c r="K66" i="10"/>
  <c r="K67" i="10" s="1"/>
  <c r="K68" i="10" s="1"/>
  <c r="M66" i="10"/>
  <c r="M67" i="10" s="1"/>
  <c r="M68" i="10" s="1"/>
  <c r="O66" i="10"/>
  <c r="O67" i="10" s="1"/>
  <c r="O68" i="10" s="1"/>
  <c r="L66" i="10"/>
  <c r="L67" i="10" s="1"/>
  <c r="L68" i="10" s="1"/>
  <c r="N66" i="10"/>
  <c r="N67" i="10" s="1"/>
  <c r="N68" i="10" s="1"/>
  <c r="P66" i="10"/>
  <c r="P67" i="10" s="1"/>
  <c r="P68" i="10" s="1"/>
  <c r="Q66" i="10"/>
  <c r="Q67" i="10" s="1"/>
  <c r="Q68" i="10" s="1"/>
  <c r="S66" i="10"/>
  <c r="S67" i="10" s="1"/>
  <c r="S68" i="10" s="1"/>
  <c r="T66" i="10"/>
  <c r="T67" i="10" s="1"/>
  <c r="T68" i="10" s="1"/>
  <c r="R66" i="10"/>
  <c r="R67" i="10" s="1"/>
  <c r="R68" i="10" s="1"/>
  <c r="U66" i="10"/>
  <c r="U67" i="10" s="1"/>
  <c r="U68" i="10" s="1"/>
  <c r="X66" i="10"/>
  <c r="X67" i="10" s="1"/>
  <c r="X68" i="10" s="1"/>
  <c r="V66" i="10"/>
  <c r="V67" i="10" s="1"/>
  <c r="V68" i="10" s="1"/>
  <c r="W66" i="10"/>
  <c r="W67" i="10" s="1"/>
  <c r="W68" i="10" s="1"/>
  <c r="Y66" i="10"/>
  <c r="Y67" i="10" s="1"/>
  <c r="Y68" i="10" s="1"/>
  <c r="Z66" i="10"/>
  <c r="Z67" i="10" s="1"/>
  <c r="Z68" i="10" s="1"/>
  <c r="AB66" i="10"/>
  <c r="AB67" i="10" s="1"/>
  <c r="AB68" i="10" s="1"/>
  <c r="AA66" i="10"/>
  <c r="AA67" i="10" s="1"/>
  <c r="AA68" i="10" s="1"/>
  <c r="AC66" i="10"/>
  <c r="AC67" i="10" s="1"/>
  <c r="AC68" i="10" s="1"/>
  <c r="AE66" i="10"/>
  <c r="AE67" i="10" s="1"/>
  <c r="AE68" i="10" s="1"/>
  <c r="AD66" i="10"/>
  <c r="AD67" i="10" s="1"/>
  <c r="AD68" i="10" s="1"/>
  <c r="AF66" i="10"/>
  <c r="AF67" i="10" s="1"/>
  <c r="AF68" i="10" s="1"/>
  <c r="AJ66" i="10"/>
  <c r="AJ67" i="10" s="1"/>
  <c r="AJ68" i="10" s="1"/>
  <c r="AG66" i="10"/>
  <c r="AG67" i="10" s="1"/>
  <c r="AG68" i="10" s="1"/>
  <c r="AH66" i="10"/>
  <c r="AH67" i="10" s="1"/>
  <c r="AH68" i="10" s="1"/>
  <c r="AI66" i="10"/>
  <c r="AI67" i="10" s="1"/>
  <c r="AI68" i="10" s="1"/>
  <c r="AK66" i="10"/>
  <c r="AK67" i="10" s="1"/>
  <c r="AK68" i="10" s="1"/>
  <c r="AL66" i="10"/>
  <c r="AL67" i="10" s="1"/>
  <c r="AL68" i="10" s="1"/>
  <c r="AM66" i="10"/>
  <c r="AM67" i="10" s="1"/>
  <c r="AM68" i="10" s="1"/>
  <c r="AN66" i="10"/>
  <c r="AN67" i="10" s="1"/>
  <c r="AN68" i="10" s="1"/>
  <c r="AO66" i="10"/>
  <c r="AO67" i="10" s="1"/>
  <c r="AO68" i="10" s="1"/>
  <c r="AP66" i="10"/>
  <c r="AP67" i="10" s="1"/>
  <c r="AP68" i="10" s="1"/>
  <c r="AQ66" i="10"/>
  <c r="AQ67" i="10" s="1"/>
  <c r="AQ68" i="10" s="1"/>
  <c r="AT66" i="10"/>
  <c r="AT67" i="10" s="1"/>
  <c r="AT68" i="10" s="1"/>
  <c r="AR66" i="10"/>
  <c r="AR67" i="10" s="1"/>
  <c r="AR68" i="10" s="1"/>
  <c r="AS66" i="10"/>
  <c r="AS67" i="10" s="1"/>
  <c r="AS68" i="10" s="1"/>
  <c r="AU66" i="10"/>
  <c r="AU67" i="10" s="1"/>
  <c r="AU68" i="10" s="1"/>
  <c r="AV66" i="10"/>
  <c r="AV67" i="10" s="1"/>
  <c r="AV68" i="10" s="1"/>
  <c r="AW66" i="10"/>
  <c r="AW67" i="10" s="1"/>
  <c r="AW68" i="10" s="1"/>
  <c r="AX66" i="10"/>
  <c r="AX67" i="10" s="1"/>
  <c r="AX68" i="10" s="1"/>
  <c r="AY66" i="10"/>
  <c r="AY67" i="10" s="1"/>
  <c r="AY68" i="10" s="1"/>
  <c r="AZ66" i="10"/>
  <c r="AZ67" i="10" s="1"/>
  <c r="AZ68" i="10" s="1"/>
  <c r="BA66" i="10"/>
  <c r="BA67" i="10" s="1"/>
  <c r="BA68" i="10" s="1"/>
  <c r="BD66" i="10"/>
  <c r="BD67" i="10" s="1"/>
  <c r="BD68" i="10" s="1"/>
  <c r="BC66" i="10"/>
  <c r="BC67" i="10" s="1"/>
  <c r="BC68" i="10" s="1"/>
  <c r="BH66" i="10"/>
  <c r="BH67" i="10" s="1"/>
  <c r="BH68" i="10" s="1"/>
  <c r="BB66" i="10"/>
  <c r="BB67" i="10" s="1"/>
  <c r="BB68" i="10" s="1"/>
  <c r="BG66" i="10"/>
  <c r="BG67" i="10" s="1"/>
  <c r="BG68" i="10" s="1"/>
  <c r="BI66" i="10"/>
  <c r="BI67" i="10" s="1"/>
  <c r="BI68" i="10" s="1"/>
  <c r="BJ66" i="10"/>
  <c r="BJ67" i="10" s="1"/>
  <c r="BJ68" i="10" s="1"/>
  <c r="BM153" i="10"/>
  <c r="BM152" i="10"/>
  <c r="BE66" i="10"/>
  <c r="BE67" i="10" s="1"/>
  <c r="BE68" i="10" s="1"/>
  <c r="BL142" i="10"/>
  <c r="BL143" i="10"/>
  <c r="BL155" i="10"/>
  <c r="BF66" i="10"/>
  <c r="BF67" i="10" s="1"/>
  <c r="BF68" i="10" s="1"/>
  <c r="BK145" i="10"/>
  <c r="BF142" i="1"/>
  <c r="BF143" i="1"/>
  <c r="K155" i="1"/>
  <c r="O116" i="1"/>
  <c r="O117" i="1" s="1"/>
  <c r="O115" i="1"/>
  <c r="G116" i="1"/>
  <c r="D116" i="1"/>
  <c r="D117" i="1" s="1"/>
  <c r="O112" i="1"/>
  <c r="L132" i="1"/>
  <c r="L133" i="1"/>
  <c r="BI155" i="9"/>
  <c r="BI152" i="9"/>
  <c r="BJ153" i="9" s="1"/>
  <c r="BI142" i="9"/>
  <c r="BJ65" i="9"/>
  <c r="BJ62" i="9"/>
  <c r="BK63" i="9" s="1"/>
  <c r="K152" i="1"/>
  <c r="L153" i="1" s="1"/>
  <c r="L155" i="1" s="1"/>
  <c r="G84" i="1"/>
  <c r="G86" i="1" s="1"/>
  <c r="G83" i="1"/>
  <c r="G98" i="1"/>
  <c r="G95" i="1"/>
  <c r="J65" i="1"/>
  <c r="K72" i="1"/>
  <c r="K73" i="1"/>
  <c r="J75" i="1"/>
  <c r="K63" i="1"/>
  <c r="K62" i="1"/>
  <c r="L42" i="1"/>
  <c r="L41" i="1"/>
  <c r="M38" i="1"/>
  <c r="K43" i="1"/>
  <c r="L31" i="1"/>
  <c r="L30" i="1"/>
  <c r="L54" i="1"/>
  <c r="N49" i="1"/>
  <c r="M53" i="1"/>
  <c r="M52" i="1"/>
  <c r="M27" i="1"/>
  <c r="K32" i="1"/>
  <c r="BJ143" i="9" l="1"/>
  <c r="BJ145" i="9" s="1"/>
  <c r="BK68" i="10"/>
  <c r="D68" i="10"/>
  <c r="M10" i="10"/>
  <c r="BN153" i="10"/>
  <c r="BN152" i="10"/>
  <c r="BL145" i="10"/>
  <c r="BM155" i="10"/>
  <c r="BM143" i="10"/>
  <c r="BM142" i="10"/>
  <c r="O118" i="1"/>
  <c r="D118" i="1"/>
  <c r="BK66" i="9"/>
  <c r="BK67" i="9" s="1"/>
  <c r="BK65" i="9"/>
  <c r="D66" i="9"/>
  <c r="E66" i="9"/>
  <c r="E67" i="9" s="1"/>
  <c r="Q66" i="9"/>
  <c r="Q67" i="9" s="1"/>
  <c r="AB66" i="9"/>
  <c r="AB67" i="9" s="1"/>
  <c r="AS66" i="9"/>
  <c r="AS67" i="9" s="1"/>
  <c r="BE66" i="9"/>
  <c r="BE67" i="9" s="1"/>
  <c r="BF145" i="1"/>
  <c r="BG142" i="1"/>
  <c r="BG143" i="1"/>
  <c r="M116" i="1"/>
  <c r="M117" i="1" s="1"/>
  <c r="M118" i="1" s="1"/>
  <c r="H116" i="1"/>
  <c r="H117" i="1" s="1"/>
  <c r="H118" i="1" s="1"/>
  <c r="L135" i="1"/>
  <c r="M132" i="1"/>
  <c r="M133" i="1"/>
  <c r="M135" i="1" s="1"/>
  <c r="BG66" i="9"/>
  <c r="BG67" i="9" s="1"/>
  <c r="BK62" i="9"/>
  <c r="BJ152" i="9"/>
  <c r="BK153" i="9" s="1"/>
  <c r="BJ155" i="9"/>
  <c r="BJ142" i="9"/>
  <c r="L152" i="1"/>
  <c r="M153" i="1" s="1"/>
  <c r="M155" i="1" s="1"/>
  <c r="H84" i="1"/>
  <c r="H85" i="1"/>
  <c r="H83" i="1" s="1"/>
  <c r="H96" i="1"/>
  <c r="H97" i="1"/>
  <c r="K65" i="1"/>
  <c r="K75" i="1"/>
  <c r="L72" i="1"/>
  <c r="L73" i="1"/>
  <c r="L62" i="1"/>
  <c r="L63" i="1"/>
  <c r="N38" i="1"/>
  <c r="M42" i="1"/>
  <c r="M41" i="1"/>
  <c r="L43" i="1"/>
  <c r="M31" i="1"/>
  <c r="M30" i="1"/>
  <c r="M54" i="1"/>
  <c r="O49" i="1"/>
  <c r="N53" i="1"/>
  <c r="N52" i="1"/>
  <c r="L32" i="1"/>
  <c r="N27" i="1"/>
  <c r="BK143" i="9" l="1"/>
  <c r="BK145" i="9" s="1"/>
  <c r="D67" i="9"/>
  <c r="D68" i="9" s="1"/>
  <c r="BO153" i="10"/>
  <c r="BO152" i="10"/>
  <c r="BM145" i="10"/>
  <c r="BN155" i="10"/>
  <c r="BN143" i="10"/>
  <c r="BN142" i="10"/>
  <c r="M5" i="10"/>
  <c r="C69" i="10"/>
  <c r="B69" i="10" s="1"/>
  <c r="M12" i="10"/>
  <c r="M13" i="10" s="1"/>
  <c r="BG68" i="9"/>
  <c r="BK68" i="9"/>
  <c r="BG145" i="1"/>
  <c r="BH142" i="1"/>
  <c r="BH143" i="1"/>
  <c r="BH145" i="1" s="1"/>
  <c r="N132" i="1"/>
  <c r="N133" i="1"/>
  <c r="N135" i="1" s="1"/>
  <c r="BK155" i="9"/>
  <c r="BK152" i="9"/>
  <c r="BL153" i="9" s="1"/>
  <c r="BK142" i="9"/>
  <c r="E68" i="9"/>
  <c r="F66" i="9"/>
  <c r="F67" i="9" s="1"/>
  <c r="G66" i="9"/>
  <c r="G67" i="9" s="1"/>
  <c r="I66" i="9"/>
  <c r="I67" i="9" s="1"/>
  <c r="H66" i="9"/>
  <c r="H67" i="9" s="1"/>
  <c r="J66" i="9"/>
  <c r="J67" i="9" s="1"/>
  <c r="K66" i="9"/>
  <c r="K67" i="9" s="1"/>
  <c r="M66" i="9"/>
  <c r="M67" i="9" s="1"/>
  <c r="L66" i="9"/>
  <c r="L67" i="9" s="1"/>
  <c r="N66" i="9"/>
  <c r="N67" i="9" s="1"/>
  <c r="O66" i="9"/>
  <c r="O67" i="9" s="1"/>
  <c r="P66" i="9"/>
  <c r="P67" i="9" s="1"/>
  <c r="Q68" i="9"/>
  <c r="R66" i="9"/>
  <c r="R67" i="9" s="1"/>
  <c r="S66" i="9"/>
  <c r="S67" i="9" s="1"/>
  <c r="T66" i="9"/>
  <c r="T67" i="9" s="1"/>
  <c r="U66" i="9"/>
  <c r="U67" i="9" s="1"/>
  <c r="V66" i="9"/>
  <c r="V67" i="9" s="1"/>
  <c r="W66" i="9"/>
  <c r="W67" i="9" s="1"/>
  <c r="X66" i="9"/>
  <c r="X67" i="9" s="1"/>
  <c r="Z66" i="9"/>
  <c r="Z67" i="9" s="1"/>
  <c r="Y66" i="9"/>
  <c r="Y67" i="9" s="1"/>
  <c r="AB68" i="9"/>
  <c r="AC66" i="9"/>
  <c r="AC67" i="9" s="1"/>
  <c r="AA66" i="9"/>
  <c r="AA67" i="9" s="1"/>
  <c r="AE66" i="9"/>
  <c r="AE67" i="9" s="1"/>
  <c r="AD66" i="9"/>
  <c r="AD67" i="9" s="1"/>
  <c r="AF66" i="9"/>
  <c r="AF67" i="9" s="1"/>
  <c r="AH66" i="9"/>
  <c r="AH67" i="9" s="1"/>
  <c r="AG66" i="9"/>
  <c r="AG67" i="9" s="1"/>
  <c r="AL66" i="9"/>
  <c r="AL67" i="9" s="1"/>
  <c r="AI66" i="9"/>
  <c r="AI67" i="9" s="1"/>
  <c r="AJ66" i="9"/>
  <c r="AJ67" i="9" s="1"/>
  <c r="AK66" i="9"/>
  <c r="AK67" i="9" s="1"/>
  <c r="AO66" i="9"/>
  <c r="AO67" i="9" s="1"/>
  <c r="AN66" i="9"/>
  <c r="AN67" i="9" s="1"/>
  <c r="AP66" i="9"/>
  <c r="AP67" i="9" s="1"/>
  <c r="AM66" i="9"/>
  <c r="AM67" i="9" s="1"/>
  <c r="AQ66" i="9"/>
  <c r="AQ67" i="9" s="1"/>
  <c r="AR66" i="9"/>
  <c r="AR67" i="9" s="1"/>
  <c r="AW66" i="9"/>
  <c r="AW67" i="9" s="1"/>
  <c r="AS68" i="9"/>
  <c r="AU66" i="9"/>
  <c r="AU67" i="9" s="1"/>
  <c r="AT66" i="9"/>
  <c r="AT67" i="9" s="1"/>
  <c r="AV66" i="9"/>
  <c r="AV67" i="9" s="1"/>
  <c r="BB66" i="9"/>
  <c r="BB67" i="9" s="1"/>
  <c r="AZ66" i="9"/>
  <c r="AZ67" i="9" s="1"/>
  <c r="AY66" i="9"/>
  <c r="AY67" i="9" s="1"/>
  <c r="AX66" i="9"/>
  <c r="AX67" i="9" s="1"/>
  <c r="BA66" i="9"/>
  <c r="BA67" i="9" s="1"/>
  <c r="BI66" i="9"/>
  <c r="BI67" i="9" s="1"/>
  <c r="BE68" i="9"/>
  <c r="BC66" i="9"/>
  <c r="BC67" i="9" s="1"/>
  <c r="BD66" i="9"/>
  <c r="BD67" i="9" s="1"/>
  <c r="BF66" i="9"/>
  <c r="BF67" i="9" s="1"/>
  <c r="BJ66" i="9"/>
  <c r="BJ67" i="9" s="1"/>
  <c r="BH66" i="9"/>
  <c r="BH67" i="9" s="1"/>
  <c r="M152" i="1"/>
  <c r="N153" i="1" s="1"/>
  <c r="N155" i="1" s="1"/>
  <c r="H86" i="1"/>
  <c r="I84" i="1"/>
  <c r="H98" i="1"/>
  <c r="H95" i="1"/>
  <c r="L65" i="1"/>
  <c r="L75" i="1"/>
  <c r="M72" i="1"/>
  <c r="M73" i="1"/>
  <c r="M63" i="1"/>
  <c r="M62" i="1"/>
  <c r="M43" i="1"/>
  <c r="O38" i="1"/>
  <c r="N42" i="1"/>
  <c r="N41" i="1"/>
  <c r="N30" i="1"/>
  <c r="N31" i="1"/>
  <c r="O53" i="1"/>
  <c r="O52" i="1"/>
  <c r="P49" i="1"/>
  <c r="N54" i="1"/>
  <c r="M32" i="1"/>
  <c r="O27" i="1"/>
  <c r="BL143" i="9" l="1"/>
  <c r="BL145" i="9" s="1"/>
  <c r="BO143" i="10"/>
  <c r="BO142" i="10"/>
  <c r="BP153" i="10"/>
  <c r="BP152" i="10"/>
  <c r="BN145" i="10"/>
  <c r="BO155" i="10"/>
  <c r="BB68" i="9"/>
  <c r="AK68" i="9"/>
  <c r="Y68" i="9"/>
  <c r="R68" i="9"/>
  <c r="J68" i="9"/>
  <c r="BA68" i="9"/>
  <c r="AM68" i="9"/>
  <c r="AE68" i="9"/>
  <c r="N68" i="9"/>
  <c r="BH68" i="9"/>
  <c r="BC68" i="9"/>
  <c r="AX68" i="9"/>
  <c r="AV68" i="9"/>
  <c r="AW68" i="9"/>
  <c r="AP68" i="9"/>
  <c r="AJ68" i="9"/>
  <c r="AH68" i="9"/>
  <c r="AA68" i="9"/>
  <c r="Z68" i="9"/>
  <c r="U68" i="9"/>
  <c r="L68" i="9"/>
  <c r="H68" i="9"/>
  <c r="BD68" i="9"/>
  <c r="AG68" i="9"/>
  <c r="V68" i="9"/>
  <c r="BJ68" i="9"/>
  <c r="AY68" i="9"/>
  <c r="AT68" i="9"/>
  <c r="AR68" i="9"/>
  <c r="AN68" i="9"/>
  <c r="AI68" i="9"/>
  <c r="AF68" i="9"/>
  <c r="AC68" i="9"/>
  <c r="X68" i="9"/>
  <c r="T68" i="9"/>
  <c r="P68" i="9"/>
  <c r="M68" i="9"/>
  <c r="I68" i="9"/>
  <c r="BF68" i="9"/>
  <c r="BI68" i="9"/>
  <c r="AZ68" i="9"/>
  <c r="AU68" i="9"/>
  <c r="AQ68" i="9"/>
  <c r="AO68" i="9"/>
  <c r="AL68" i="9"/>
  <c r="AD68" i="9"/>
  <c r="W68" i="9"/>
  <c r="S68" i="9"/>
  <c r="O68" i="9"/>
  <c r="K68" i="9"/>
  <c r="G68" i="9"/>
  <c r="BI142" i="1"/>
  <c r="BI143" i="1"/>
  <c r="BI145" i="1" s="1"/>
  <c r="O132" i="1"/>
  <c r="O133" i="1"/>
  <c r="O135" i="1" s="1"/>
  <c r="BL155" i="9"/>
  <c r="BL152" i="9"/>
  <c r="BM153" i="9" s="1"/>
  <c r="BL142" i="9"/>
  <c r="N152" i="1"/>
  <c r="O153" i="1" s="1"/>
  <c r="O155" i="1" s="1"/>
  <c r="I85" i="1"/>
  <c r="I83" i="1" s="1"/>
  <c r="I96" i="1"/>
  <c r="I97" i="1"/>
  <c r="M65" i="1"/>
  <c r="M75" i="1"/>
  <c r="N72" i="1"/>
  <c r="N73" i="1"/>
  <c r="N63" i="1"/>
  <c r="N62" i="1"/>
  <c r="N43" i="1"/>
  <c r="O42" i="1"/>
  <c r="O41" i="1"/>
  <c r="P38" i="1"/>
  <c r="O30" i="1"/>
  <c r="O31" i="1"/>
  <c r="O54" i="1"/>
  <c r="P53" i="1"/>
  <c r="P52" i="1"/>
  <c r="Q49" i="1"/>
  <c r="N32" i="1"/>
  <c r="P27" i="1"/>
  <c r="BM143" i="9" l="1"/>
  <c r="BM145" i="9" s="1"/>
  <c r="BP143" i="10"/>
  <c r="BP142" i="10"/>
  <c r="BO145" i="10"/>
  <c r="BQ153" i="10"/>
  <c r="BQ152" i="10"/>
  <c r="BP155" i="10"/>
  <c r="M10" i="9"/>
  <c r="F68" i="9"/>
  <c r="C69" i="9" s="1"/>
  <c r="B69" i="9" s="1"/>
  <c r="BJ143" i="1"/>
  <c r="BJ145" i="1" s="1"/>
  <c r="BJ142" i="1"/>
  <c r="P132" i="1"/>
  <c r="P133" i="1"/>
  <c r="P135" i="1" s="1"/>
  <c r="M5" i="9"/>
  <c r="BM142" i="9"/>
  <c r="BM155" i="9"/>
  <c r="BM152" i="9"/>
  <c r="BN153" i="9" s="1"/>
  <c r="O152" i="1"/>
  <c r="P153" i="1" s="1"/>
  <c r="P155" i="1" s="1"/>
  <c r="I86" i="1"/>
  <c r="J84" i="1"/>
  <c r="I98" i="1"/>
  <c r="I95" i="1"/>
  <c r="N65" i="1"/>
  <c r="N75" i="1"/>
  <c r="O72" i="1"/>
  <c r="O73" i="1"/>
  <c r="O43" i="1"/>
  <c r="O63" i="1"/>
  <c r="O62" i="1"/>
  <c r="Q38" i="1"/>
  <c r="P42" i="1"/>
  <c r="P41" i="1"/>
  <c r="P30" i="1"/>
  <c r="P31" i="1"/>
  <c r="P54" i="1"/>
  <c r="R49" i="1"/>
  <c r="Q53" i="1"/>
  <c r="Q52" i="1"/>
  <c r="O32" i="1"/>
  <c r="Q27" i="1"/>
  <c r="BN143" i="9" l="1"/>
  <c r="BN145" i="9" s="1"/>
  <c r="M12" i="9"/>
  <c r="M13" i="9" s="1"/>
  <c r="BQ155" i="10"/>
  <c r="BQ143" i="10"/>
  <c r="BQ142" i="10"/>
  <c r="BR153" i="10"/>
  <c r="BR152" i="10"/>
  <c r="BP145" i="10"/>
  <c r="BK142" i="1"/>
  <c r="BK143" i="1"/>
  <c r="BK145" i="1" s="1"/>
  <c r="Q132" i="1"/>
  <c r="Q133" i="1"/>
  <c r="Q135" i="1" s="1"/>
  <c r="BN142" i="9"/>
  <c r="BN155" i="9"/>
  <c r="BN152" i="9"/>
  <c r="BO153" i="9" s="1"/>
  <c r="F116" i="1"/>
  <c r="F117" i="1" s="1"/>
  <c r="F118" i="1" s="1"/>
  <c r="E116" i="1"/>
  <c r="E117" i="1" s="1"/>
  <c r="G117" i="1"/>
  <c r="G118" i="1" s="1"/>
  <c r="I116" i="1"/>
  <c r="I117" i="1" s="1"/>
  <c r="I118" i="1" s="1"/>
  <c r="K116" i="1"/>
  <c r="K117" i="1" s="1"/>
  <c r="K118" i="1" s="1"/>
  <c r="P152" i="1"/>
  <c r="Q153" i="1" s="1"/>
  <c r="Q155" i="1" s="1"/>
  <c r="L116" i="1"/>
  <c r="L117" i="1" s="1"/>
  <c r="L118" i="1" s="1"/>
  <c r="J116" i="1"/>
  <c r="J117" i="1" s="1"/>
  <c r="J118" i="1" s="1"/>
  <c r="N116" i="1"/>
  <c r="N117" i="1" s="1"/>
  <c r="N118" i="1" s="1"/>
  <c r="J85" i="1"/>
  <c r="J83" i="1" s="1"/>
  <c r="J96" i="1"/>
  <c r="J97" i="1"/>
  <c r="J95" i="1" s="1"/>
  <c r="O65" i="1"/>
  <c r="O75" i="1"/>
  <c r="P72" i="1"/>
  <c r="P73" i="1"/>
  <c r="P63" i="1"/>
  <c r="P62" i="1"/>
  <c r="P43" i="1"/>
  <c r="Q42" i="1"/>
  <c r="R38" i="1"/>
  <c r="Q41" i="1"/>
  <c r="Q31" i="1"/>
  <c r="Q30" i="1"/>
  <c r="S49" i="1"/>
  <c r="R53" i="1"/>
  <c r="R52" i="1"/>
  <c r="Q54" i="1"/>
  <c r="R27" i="1"/>
  <c r="P32" i="1"/>
  <c r="BO143" i="9" l="1"/>
  <c r="BO145" i="9" s="1"/>
  <c r="BQ145" i="10"/>
  <c r="BS153" i="10"/>
  <c r="BS152" i="10"/>
  <c r="BR143" i="10"/>
  <c r="BR142" i="10"/>
  <c r="BR155" i="10"/>
  <c r="E118" i="1"/>
  <c r="F166" i="1" s="1"/>
  <c r="D166" i="1"/>
  <c r="BL142" i="1"/>
  <c r="BL143" i="1"/>
  <c r="BL145" i="1" s="1"/>
  <c r="R132" i="1"/>
  <c r="R133" i="1"/>
  <c r="R135" i="1" s="1"/>
  <c r="BO142" i="9"/>
  <c r="BO155" i="9"/>
  <c r="BO152" i="9"/>
  <c r="BP153" i="9" s="1"/>
  <c r="Q152" i="1"/>
  <c r="R153" i="1" s="1"/>
  <c r="R155" i="1" s="1"/>
  <c r="K85" i="1"/>
  <c r="K83" i="1" s="1"/>
  <c r="K96" i="1"/>
  <c r="J86" i="1"/>
  <c r="K84" i="1"/>
  <c r="J98" i="1"/>
  <c r="K97" i="1"/>
  <c r="P65" i="1"/>
  <c r="P75" i="1"/>
  <c r="Q72" i="1"/>
  <c r="Q73" i="1"/>
  <c r="Q62" i="1"/>
  <c r="Q63" i="1"/>
  <c r="Q43" i="1"/>
  <c r="S38" i="1"/>
  <c r="R41" i="1"/>
  <c r="R42" i="1"/>
  <c r="R31" i="1"/>
  <c r="R30" i="1"/>
  <c r="S53" i="1"/>
  <c r="S52" i="1"/>
  <c r="T49" i="1"/>
  <c r="R54" i="1"/>
  <c r="Q32" i="1"/>
  <c r="S27" i="1"/>
  <c r="BP143" i="9" l="1"/>
  <c r="BP145" i="9" s="1"/>
  <c r="BS143" i="10"/>
  <c r="BS142" i="10"/>
  <c r="BR145" i="10"/>
  <c r="BT153" i="10"/>
  <c r="BT152" i="10"/>
  <c r="BS155" i="10"/>
  <c r="C119" i="1"/>
  <c r="BM143" i="1"/>
  <c r="BM145" i="1" s="1"/>
  <c r="BM142" i="1"/>
  <c r="S132" i="1"/>
  <c r="S133" i="1"/>
  <c r="S135" i="1" s="1"/>
  <c r="BP155" i="9"/>
  <c r="BP152" i="9"/>
  <c r="BQ153" i="9" s="1"/>
  <c r="BP142" i="9"/>
  <c r="R152" i="1"/>
  <c r="S153" i="1" s="1"/>
  <c r="S155" i="1" s="1"/>
  <c r="K86" i="1"/>
  <c r="L84" i="1"/>
  <c r="K95" i="1"/>
  <c r="K98" i="1"/>
  <c r="Q65" i="1"/>
  <c r="Q75" i="1"/>
  <c r="R72" i="1"/>
  <c r="R73" i="1"/>
  <c r="R63" i="1"/>
  <c r="R62" i="1"/>
  <c r="R43" i="1"/>
  <c r="S41" i="1"/>
  <c r="T38" i="1"/>
  <c r="S42" i="1"/>
  <c r="S30" i="1"/>
  <c r="S31" i="1"/>
  <c r="T53" i="1"/>
  <c r="T52" i="1"/>
  <c r="U49" i="1"/>
  <c r="S54" i="1"/>
  <c r="T27" i="1"/>
  <c r="R32" i="1"/>
  <c r="BQ143" i="9" l="1"/>
  <c r="BQ145" i="9" s="1"/>
  <c r="BU153" i="10"/>
  <c r="BU152" i="10"/>
  <c r="BS145" i="10"/>
  <c r="BT155" i="10"/>
  <c r="BT143" i="10"/>
  <c r="BT142" i="10"/>
  <c r="BN143" i="1"/>
  <c r="BN145" i="1" s="1"/>
  <c r="BN142" i="1"/>
  <c r="T132" i="1"/>
  <c r="T133" i="1"/>
  <c r="T135" i="1" s="1"/>
  <c r="BQ142" i="9"/>
  <c r="BQ155" i="9"/>
  <c r="BQ152" i="9"/>
  <c r="BR153" i="9" s="1"/>
  <c r="S152" i="1"/>
  <c r="T153" i="1" s="1"/>
  <c r="T155" i="1" s="1"/>
  <c r="L96" i="1"/>
  <c r="L85" i="1"/>
  <c r="L83" i="1" s="1"/>
  <c r="L97" i="1"/>
  <c r="L95" i="1" s="1"/>
  <c r="R65" i="1"/>
  <c r="R75" i="1"/>
  <c r="S72" i="1"/>
  <c r="S73" i="1"/>
  <c r="S63" i="1"/>
  <c r="S62" i="1"/>
  <c r="T41" i="1"/>
  <c r="T42" i="1"/>
  <c r="U38" i="1"/>
  <c r="S43" i="1"/>
  <c r="T31" i="1"/>
  <c r="T30" i="1"/>
  <c r="V49" i="1"/>
  <c r="U52" i="1"/>
  <c r="U53" i="1"/>
  <c r="T54" i="1"/>
  <c r="S32" i="1"/>
  <c r="U27" i="1"/>
  <c r="BR143" i="9" l="1"/>
  <c r="BR145" i="9" s="1"/>
  <c r="BT145" i="10"/>
  <c r="BV152" i="10"/>
  <c r="BV153" i="10"/>
  <c r="BU143" i="10"/>
  <c r="BU142" i="10"/>
  <c r="BU155" i="10"/>
  <c r="BO143" i="1"/>
  <c r="BO145" i="1" s="1"/>
  <c r="BO142" i="1"/>
  <c r="U132" i="1"/>
  <c r="U133" i="1"/>
  <c r="U135" i="1" s="1"/>
  <c r="BR142" i="9"/>
  <c r="BR155" i="9"/>
  <c r="BR152" i="9"/>
  <c r="BS153" i="9" s="1"/>
  <c r="T152" i="1"/>
  <c r="U153" i="1" s="1"/>
  <c r="U155" i="1" s="1"/>
  <c r="M85" i="1"/>
  <c r="M83" i="1" s="1"/>
  <c r="M96" i="1"/>
  <c r="L86" i="1"/>
  <c r="M84" i="1"/>
  <c r="L98" i="1"/>
  <c r="M97" i="1"/>
  <c r="M95" i="1" s="1"/>
  <c r="S65" i="1"/>
  <c r="T72" i="1"/>
  <c r="T73" i="1"/>
  <c r="S75" i="1"/>
  <c r="T63" i="1"/>
  <c r="T62" i="1"/>
  <c r="U42" i="1"/>
  <c r="U41" i="1"/>
  <c r="V38" i="1"/>
  <c r="T43" i="1"/>
  <c r="U31" i="1"/>
  <c r="U30" i="1"/>
  <c r="W49" i="1"/>
  <c r="V53" i="1"/>
  <c r="V52" i="1"/>
  <c r="U54" i="1"/>
  <c r="V27" i="1"/>
  <c r="T32" i="1"/>
  <c r="BS143" i="9" l="1"/>
  <c r="BS145" i="9" s="1"/>
  <c r="BV143" i="10"/>
  <c r="BV142" i="10"/>
  <c r="BU145" i="10"/>
  <c r="BW153" i="10"/>
  <c r="BW152" i="10"/>
  <c r="BV155" i="10"/>
  <c r="BP143" i="1"/>
  <c r="BP142" i="1"/>
  <c r="V132" i="1"/>
  <c r="V133" i="1"/>
  <c r="V135" i="1" s="1"/>
  <c r="BS155" i="9"/>
  <c r="BS152" i="9"/>
  <c r="BT153" i="9" s="1"/>
  <c r="BS142" i="9"/>
  <c r="U152" i="1"/>
  <c r="V153" i="1" s="1"/>
  <c r="V155" i="1" s="1"/>
  <c r="M86" i="1"/>
  <c r="N85" i="1"/>
  <c r="N83" i="1" s="1"/>
  <c r="N96" i="1"/>
  <c r="N84" i="1"/>
  <c r="N97" i="1"/>
  <c r="M98" i="1"/>
  <c r="T65" i="1"/>
  <c r="T75" i="1"/>
  <c r="U72" i="1"/>
  <c r="U73" i="1"/>
  <c r="U43" i="1"/>
  <c r="U63" i="1"/>
  <c r="U62" i="1"/>
  <c r="W38" i="1"/>
  <c r="V41" i="1"/>
  <c r="V42" i="1"/>
  <c r="V30" i="1"/>
  <c r="V31" i="1"/>
  <c r="W53" i="1"/>
  <c r="W52" i="1"/>
  <c r="X49" i="1"/>
  <c r="V54" i="1"/>
  <c r="U32" i="1"/>
  <c r="W27" i="1"/>
  <c r="BT143" i="9" l="1"/>
  <c r="BT145" i="9" s="1"/>
  <c r="BW155" i="10"/>
  <c r="BW143" i="10"/>
  <c r="BW142" i="10"/>
  <c r="BX153" i="10"/>
  <c r="BX152" i="10"/>
  <c r="BV145" i="10"/>
  <c r="BQ142" i="1"/>
  <c r="BQ143" i="1"/>
  <c r="BQ145" i="1" s="1"/>
  <c r="BP145" i="1"/>
  <c r="W132" i="1"/>
  <c r="W133" i="1"/>
  <c r="W135" i="1" s="1"/>
  <c r="BT142" i="9"/>
  <c r="BT155" i="9"/>
  <c r="BT152" i="9"/>
  <c r="BU153" i="9" s="1"/>
  <c r="V152" i="1"/>
  <c r="W153" i="1" s="1"/>
  <c r="W155" i="1" s="1"/>
  <c r="N86" i="1"/>
  <c r="O84" i="1"/>
  <c r="N98" i="1"/>
  <c r="N95" i="1"/>
  <c r="U65" i="1"/>
  <c r="V72" i="1"/>
  <c r="V73" i="1"/>
  <c r="U75" i="1"/>
  <c r="V62" i="1"/>
  <c r="V63" i="1"/>
  <c r="V43" i="1"/>
  <c r="W41" i="1"/>
  <c r="X38" i="1"/>
  <c r="W42" i="1"/>
  <c r="W30" i="1"/>
  <c r="W31" i="1"/>
  <c r="W54" i="1"/>
  <c r="X53" i="1"/>
  <c r="X52" i="1"/>
  <c r="Y49" i="1"/>
  <c r="X27" i="1"/>
  <c r="V32" i="1"/>
  <c r="BU143" i="9" l="1"/>
  <c r="BU145" i="9" s="1"/>
  <c r="BX143" i="10"/>
  <c r="BX142" i="10"/>
  <c r="BW145" i="10"/>
  <c r="BY153" i="10"/>
  <c r="BY152" i="10"/>
  <c r="BX155" i="10"/>
  <c r="BR142" i="1"/>
  <c r="BR143" i="1"/>
  <c r="BR145" i="1" s="1"/>
  <c r="X132" i="1"/>
  <c r="X133" i="1"/>
  <c r="X135" i="1" s="1"/>
  <c r="BU155" i="9"/>
  <c r="BU152" i="9"/>
  <c r="BV153" i="9" s="1"/>
  <c r="BU142" i="9"/>
  <c r="BV143" i="9" s="1"/>
  <c r="W152" i="1"/>
  <c r="X153" i="1" s="1"/>
  <c r="X155" i="1" s="1"/>
  <c r="O85" i="1"/>
  <c r="O83" i="1" s="1"/>
  <c r="O96" i="1"/>
  <c r="O97" i="1"/>
  <c r="V65" i="1"/>
  <c r="V75" i="1"/>
  <c r="W72" i="1"/>
  <c r="W73" i="1"/>
  <c r="W63" i="1"/>
  <c r="W62" i="1"/>
  <c r="X41" i="1"/>
  <c r="Y38" i="1"/>
  <c r="X42" i="1"/>
  <c r="W43" i="1"/>
  <c r="X31" i="1"/>
  <c r="X30" i="1"/>
  <c r="Z49" i="1"/>
  <c r="Y52" i="1"/>
  <c r="Y53" i="1"/>
  <c r="X54" i="1"/>
  <c r="W32" i="1"/>
  <c r="Y27" i="1"/>
  <c r="BZ153" i="10" l="1"/>
  <c r="BZ152" i="10"/>
  <c r="BY155" i="10"/>
  <c r="BY143" i="10"/>
  <c r="BY142" i="10"/>
  <c r="BX145" i="10"/>
  <c r="BV145" i="9"/>
  <c r="BS142" i="1"/>
  <c r="BS143" i="1"/>
  <c r="BS145" i="1" s="1"/>
  <c r="Y132" i="1"/>
  <c r="Y133" i="1"/>
  <c r="Y135" i="1" s="1"/>
  <c r="BV152" i="9"/>
  <c r="BW153" i="9" s="1"/>
  <c r="BV155" i="9"/>
  <c r="BV142" i="9"/>
  <c r="X152" i="1"/>
  <c r="Y153" i="1" s="1"/>
  <c r="Y155" i="1" s="1"/>
  <c r="O86" i="1"/>
  <c r="P84" i="1"/>
  <c r="O98" i="1"/>
  <c r="O95" i="1"/>
  <c r="W65" i="1"/>
  <c r="W75" i="1"/>
  <c r="X72" i="1"/>
  <c r="X73" i="1"/>
  <c r="X62" i="1"/>
  <c r="X63" i="1"/>
  <c r="Y41" i="1"/>
  <c r="Y42" i="1"/>
  <c r="Z38" i="1"/>
  <c r="X43" i="1"/>
  <c r="Y31" i="1"/>
  <c r="Y30" i="1"/>
  <c r="Y54" i="1"/>
  <c r="AA49" i="1"/>
  <c r="Z53" i="1"/>
  <c r="Z52" i="1"/>
  <c r="Z27" i="1"/>
  <c r="X32" i="1"/>
  <c r="BW143" i="9" l="1"/>
  <c r="BW145" i="9" s="1"/>
  <c r="BZ155" i="10"/>
  <c r="BZ143" i="10"/>
  <c r="BZ142" i="10"/>
  <c r="BY145" i="10"/>
  <c r="CA153" i="10"/>
  <c r="CA152" i="10"/>
  <c r="BT143" i="1"/>
  <c r="BT145" i="1" s="1"/>
  <c r="BT142" i="1"/>
  <c r="Z132" i="1"/>
  <c r="Z133" i="1"/>
  <c r="Z135" i="1" s="1"/>
  <c r="BW142" i="9"/>
  <c r="BW155" i="9"/>
  <c r="BW152" i="9"/>
  <c r="BX153" i="9" s="1"/>
  <c r="Y152" i="1"/>
  <c r="Z153" i="1" s="1"/>
  <c r="P85" i="1"/>
  <c r="P83" i="1" s="1"/>
  <c r="P96" i="1"/>
  <c r="P97" i="1"/>
  <c r="X65" i="1"/>
  <c r="Y72" i="1"/>
  <c r="Y73" i="1"/>
  <c r="X75" i="1"/>
  <c r="Y63" i="1"/>
  <c r="Y62" i="1"/>
  <c r="AA38" i="1"/>
  <c r="Z42" i="1"/>
  <c r="Z41" i="1"/>
  <c r="Y43" i="1"/>
  <c r="Z30" i="1"/>
  <c r="Z31" i="1"/>
  <c r="AA53" i="1"/>
  <c r="AA52" i="1"/>
  <c r="AB49" i="1"/>
  <c r="Z54" i="1"/>
  <c r="Y32" i="1"/>
  <c r="AA27" i="1"/>
  <c r="BX143" i="9" l="1"/>
  <c r="BX145" i="9" s="1"/>
  <c r="CA155" i="10"/>
  <c r="BZ145" i="10"/>
  <c r="CB153" i="10"/>
  <c r="CB152" i="10"/>
  <c r="CA143" i="10"/>
  <c r="CA142" i="10"/>
  <c r="Z155" i="1"/>
  <c r="BU143" i="1"/>
  <c r="BU145" i="1" s="1"/>
  <c r="BU142" i="1"/>
  <c r="AA132" i="1"/>
  <c r="AA133" i="1"/>
  <c r="AA135" i="1" s="1"/>
  <c r="BX142" i="9"/>
  <c r="BY143" i="9" s="1"/>
  <c r="BX155" i="9"/>
  <c r="BX152" i="9"/>
  <c r="BY153" i="9" s="1"/>
  <c r="Z152" i="1"/>
  <c r="AA153" i="1" s="1"/>
  <c r="AA155" i="1" s="1"/>
  <c r="Q84" i="1"/>
  <c r="P86" i="1"/>
  <c r="P98" i="1"/>
  <c r="P95" i="1"/>
  <c r="Y75" i="1"/>
  <c r="Z72" i="1"/>
  <c r="Z73" i="1"/>
  <c r="Z63" i="1"/>
  <c r="Z62" i="1"/>
  <c r="Y65" i="1"/>
  <c r="Z43" i="1"/>
  <c r="AB38" i="1"/>
  <c r="AA42" i="1"/>
  <c r="AA41" i="1"/>
  <c r="AA30" i="1"/>
  <c r="AA31" i="1"/>
  <c r="AA54" i="1"/>
  <c r="AB53" i="1"/>
  <c r="AB52" i="1"/>
  <c r="AC49" i="1"/>
  <c r="Z32" i="1"/>
  <c r="AB27" i="1"/>
  <c r="CA145" i="10" l="1"/>
  <c r="CC153" i="10"/>
  <c r="CC152" i="10"/>
  <c r="CB155" i="10"/>
  <c r="CB142" i="10"/>
  <c r="CB143" i="10"/>
  <c r="BY145" i="9"/>
  <c r="BV143" i="1"/>
  <c r="BV145" i="1" s="1"/>
  <c r="BV142" i="1"/>
  <c r="AB132" i="1"/>
  <c r="AB133" i="1"/>
  <c r="AB135" i="1" s="1"/>
  <c r="BY155" i="9"/>
  <c r="BY152" i="9"/>
  <c r="BZ153" i="9" s="1"/>
  <c r="BY142" i="9"/>
  <c r="AA152" i="1"/>
  <c r="AB153" i="1" s="1"/>
  <c r="AB155" i="1" s="1"/>
  <c r="Q85" i="1"/>
  <c r="Q83" i="1" s="1"/>
  <c r="Q96" i="1"/>
  <c r="Q97" i="1"/>
  <c r="Z75" i="1"/>
  <c r="AA72" i="1"/>
  <c r="AA73" i="1"/>
  <c r="AA62" i="1"/>
  <c r="AA63" i="1"/>
  <c r="Z65" i="1"/>
  <c r="AA43" i="1"/>
  <c r="AB41" i="1"/>
  <c r="AB42" i="1"/>
  <c r="AC38" i="1"/>
  <c r="AB30" i="1"/>
  <c r="AB31" i="1"/>
  <c r="AB54" i="1"/>
  <c r="AD49" i="1"/>
  <c r="AC53" i="1"/>
  <c r="AC52" i="1"/>
  <c r="AA32" i="1"/>
  <c r="AC27" i="1"/>
  <c r="BZ143" i="9" l="1"/>
  <c r="BZ145" i="9" s="1"/>
  <c r="CC155" i="10"/>
  <c r="CC143" i="10"/>
  <c r="CC142" i="10"/>
  <c r="CD152" i="10"/>
  <c r="CD153" i="10"/>
  <c r="CB145" i="10"/>
  <c r="BW143" i="1"/>
  <c r="BW145" i="1" s="1"/>
  <c r="BW142" i="1"/>
  <c r="AC132" i="1"/>
  <c r="AC133" i="1"/>
  <c r="AC135" i="1" s="1"/>
  <c r="BZ142" i="9"/>
  <c r="BZ152" i="9"/>
  <c r="CA153" i="9" s="1"/>
  <c r="BZ155" i="9"/>
  <c r="AB152" i="1"/>
  <c r="AC153" i="1" s="1"/>
  <c r="AC155" i="1" s="1"/>
  <c r="Q86" i="1"/>
  <c r="R84" i="1"/>
  <c r="Q98" i="1"/>
  <c r="Q95" i="1"/>
  <c r="AB72" i="1"/>
  <c r="AB73" i="1"/>
  <c r="AA75" i="1"/>
  <c r="AA65" i="1"/>
  <c r="AB63" i="1"/>
  <c r="AB62" i="1"/>
  <c r="AC42" i="1"/>
  <c r="AC41" i="1"/>
  <c r="AD38" i="1"/>
  <c r="AB43" i="1"/>
  <c r="AC31" i="1"/>
  <c r="AC30" i="1"/>
  <c r="AC54" i="1"/>
  <c r="AE49" i="1"/>
  <c r="AD53" i="1"/>
  <c r="AD52" i="1"/>
  <c r="AD27" i="1"/>
  <c r="AB32" i="1"/>
  <c r="CA143" i="9" l="1"/>
  <c r="CA145" i="9" s="1"/>
  <c r="CE153" i="10"/>
  <c r="CE152" i="10"/>
  <c r="CD143" i="10"/>
  <c r="CD142" i="10"/>
  <c r="CC145" i="10"/>
  <c r="CD155" i="10"/>
  <c r="BX143" i="1"/>
  <c r="BX145" i="1" s="1"/>
  <c r="BX142" i="1"/>
  <c r="AD132" i="1"/>
  <c r="AD133" i="1"/>
  <c r="AD135" i="1" s="1"/>
  <c r="CA155" i="9"/>
  <c r="CA152" i="9"/>
  <c r="CB153" i="9" s="1"/>
  <c r="CA142" i="9"/>
  <c r="AC152" i="1"/>
  <c r="AD153" i="1" s="1"/>
  <c r="AD155" i="1" s="1"/>
  <c r="R85" i="1"/>
  <c r="R83" i="1" s="1"/>
  <c r="R96" i="1"/>
  <c r="R97" i="1"/>
  <c r="AB75" i="1"/>
  <c r="AC72" i="1"/>
  <c r="AC73" i="1"/>
  <c r="AC62" i="1"/>
  <c r="AC63" i="1"/>
  <c r="AB65" i="1"/>
  <c r="AC43" i="1"/>
  <c r="AD42" i="1"/>
  <c r="AD41" i="1"/>
  <c r="AE38" i="1"/>
  <c r="AD31" i="1"/>
  <c r="AD30" i="1"/>
  <c r="AE53" i="1"/>
  <c r="AE52" i="1"/>
  <c r="AF49" i="1"/>
  <c r="AD54" i="1"/>
  <c r="AC32" i="1"/>
  <c r="AE27" i="1"/>
  <c r="CB143" i="9" l="1"/>
  <c r="CB145" i="9" s="1"/>
  <c r="CE155" i="10"/>
  <c r="CE143" i="10"/>
  <c r="CE142" i="10"/>
  <c r="CD145" i="10"/>
  <c r="CF153" i="10"/>
  <c r="CF152" i="10"/>
  <c r="BY143" i="1"/>
  <c r="BY142" i="1"/>
  <c r="AE132" i="1"/>
  <c r="AE133" i="1"/>
  <c r="AE135" i="1" s="1"/>
  <c r="CB155" i="9"/>
  <c r="CB152" i="9"/>
  <c r="CC153" i="9" s="1"/>
  <c r="CB142" i="9"/>
  <c r="AD152" i="1"/>
  <c r="AE153" i="1" s="1"/>
  <c r="AE155" i="1" s="1"/>
  <c r="S84" i="1"/>
  <c r="R86" i="1"/>
  <c r="R98" i="1"/>
  <c r="R95" i="1"/>
  <c r="AC75" i="1"/>
  <c r="AD72" i="1"/>
  <c r="AD73" i="1"/>
  <c r="AC65" i="1"/>
  <c r="AD63" i="1"/>
  <c r="AD62" i="1"/>
  <c r="AD43" i="1"/>
  <c r="AE42" i="1"/>
  <c r="AF38" i="1"/>
  <c r="AE41" i="1"/>
  <c r="AE30" i="1"/>
  <c r="AE31" i="1"/>
  <c r="AE54" i="1"/>
  <c r="AF53" i="1"/>
  <c r="AF52" i="1"/>
  <c r="AG49" i="1"/>
  <c r="AD32" i="1"/>
  <c r="AF27" i="1"/>
  <c r="CC143" i="9" l="1"/>
  <c r="CC145" i="9" s="1"/>
  <c r="CF143" i="10"/>
  <c r="CF142" i="10"/>
  <c r="CG153" i="10"/>
  <c r="CG152" i="10"/>
  <c r="CE145" i="10"/>
  <c r="CF155" i="10"/>
  <c r="BZ142" i="1"/>
  <c r="BZ143" i="1"/>
  <c r="BZ145" i="1" s="1"/>
  <c r="BY145" i="1"/>
  <c r="AF132" i="1"/>
  <c r="AF133" i="1"/>
  <c r="AF135" i="1" s="1"/>
  <c r="CC142" i="9"/>
  <c r="CC155" i="9"/>
  <c r="CC152" i="9"/>
  <c r="CD153" i="9" s="1"/>
  <c r="AE152" i="1"/>
  <c r="AF153" i="1" s="1"/>
  <c r="AF155" i="1" s="1"/>
  <c r="S85" i="1"/>
  <c r="S83" i="1" s="1"/>
  <c r="S96" i="1"/>
  <c r="S97" i="1"/>
  <c r="S95" i="1" s="1"/>
  <c r="AD75" i="1"/>
  <c r="AE72" i="1"/>
  <c r="AE73" i="1"/>
  <c r="AE63" i="1"/>
  <c r="AE62" i="1"/>
  <c r="AD65" i="1"/>
  <c r="AE43" i="1"/>
  <c r="AF41" i="1"/>
  <c r="AG38" i="1"/>
  <c r="AF42" i="1"/>
  <c r="AF31" i="1"/>
  <c r="AF30" i="1"/>
  <c r="AF54" i="1"/>
  <c r="AH49" i="1"/>
  <c r="AG53" i="1"/>
  <c r="AG52" i="1"/>
  <c r="AE32" i="1"/>
  <c r="AG27" i="1"/>
  <c r="CD143" i="9" l="1"/>
  <c r="CD145" i="9" s="1"/>
  <c r="CG155" i="10"/>
  <c r="CG143" i="10"/>
  <c r="CG142" i="10"/>
  <c r="CF145" i="10"/>
  <c r="CH153" i="10"/>
  <c r="CH152" i="10"/>
  <c r="CA142" i="1"/>
  <c r="CA143" i="1"/>
  <c r="CA145" i="1" s="1"/>
  <c r="AG132" i="1"/>
  <c r="AG133" i="1"/>
  <c r="AG135" i="1" s="1"/>
  <c r="CD155" i="9"/>
  <c r="CD152" i="9"/>
  <c r="CE153" i="9" s="1"/>
  <c r="CD142" i="9"/>
  <c r="AF152" i="1"/>
  <c r="AG153" i="1" s="1"/>
  <c r="AG155" i="1" s="1"/>
  <c r="T96" i="1"/>
  <c r="T85" i="1"/>
  <c r="T83" i="1" s="1"/>
  <c r="S86" i="1"/>
  <c r="T84" i="1"/>
  <c r="T97" i="1"/>
  <c r="T95" i="1" s="1"/>
  <c r="S98" i="1"/>
  <c r="AE75" i="1"/>
  <c r="AF72" i="1"/>
  <c r="AF73" i="1"/>
  <c r="AF62" i="1"/>
  <c r="AF63" i="1"/>
  <c r="AE65" i="1"/>
  <c r="AH38" i="1"/>
  <c r="AG41" i="1"/>
  <c r="AG42" i="1"/>
  <c r="AF43" i="1"/>
  <c r="AG31" i="1"/>
  <c r="AG30" i="1"/>
  <c r="AG54" i="1"/>
  <c r="AI49" i="1"/>
  <c r="AH53" i="1"/>
  <c r="AH52" i="1"/>
  <c r="AF32" i="1"/>
  <c r="AH27" i="1"/>
  <c r="CE143" i="9" l="1"/>
  <c r="CE145" i="9" s="1"/>
  <c r="CH155" i="10"/>
  <c r="CH143" i="10"/>
  <c r="CH142" i="10"/>
  <c r="CI153" i="10"/>
  <c r="CI152" i="10"/>
  <c r="CG145" i="10"/>
  <c r="CB142" i="1"/>
  <c r="CB143" i="1"/>
  <c r="CB145" i="1" s="1"/>
  <c r="AH132" i="1"/>
  <c r="AH133" i="1"/>
  <c r="AH135" i="1" s="1"/>
  <c r="CE142" i="9"/>
  <c r="CE155" i="9"/>
  <c r="CE152" i="9"/>
  <c r="CF153" i="9" s="1"/>
  <c r="AG152" i="1"/>
  <c r="AH153" i="1" s="1"/>
  <c r="AH155" i="1" s="1"/>
  <c r="T86" i="1"/>
  <c r="U84" i="1"/>
  <c r="U85" i="1"/>
  <c r="U83" i="1" s="1"/>
  <c r="U96" i="1"/>
  <c r="T98" i="1"/>
  <c r="U97" i="1"/>
  <c r="AF75" i="1"/>
  <c r="AG72" i="1"/>
  <c r="AG73" i="1"/>
  <c r="AF65" i="1"/>
  <c r="AG62" i="1"/>
  <c r="AG63" i="1"/>
  <c r="AG43" i="1"/>
  <c r="AI38" i="1"/>
  <c r="AH42" i="1"/>
  <c r="AH41" i="1"/>
  <c r="AH30" i="1"/>
  <c r="AH31" i="1"/>
  <c r="AI53" i="1"/>
  <c r="AI52" i="1"/>
  <c r="AJ49" i="1"/>
  <c r="AH54" i="1"/>
  <c r="AG32" i="1"/>
  <c r="AI27" i="1"/>
  <c r="CF143" i="9" l="1"/>
  <c r="CF145" i="9" s="1"/>
  <c r="CI143" i="10"/>
  <c r="CH146" i="10" s="1"/>
  <c r="CH147" i="10" s="1"/>
  <c r="CI142" i="10"/>
  <c r="CJ153" i="10"/>
  <c r="CJ152" i="10"/>
  <c r="CH145" i="10"/>
  <c r="CI155" i="10"/>
  <c r="CC143" i="1"/>
  <c r="CC145" i="1" s="1"/>
  <c r="CC142" i="1"/>
  <c r="AI132" i="1"/>
  <c r="AI133" i="1"/>
  <c r="CF155" i="9"/>
  <c r="CF152" i="9"/>
  <c r="CG153" i="9" s="1"/>
  <c r="CF142" i="9"/>
  <c r="AH152" i="1"/>
  <c r="AI153" i="1" s="1"/>
  <c r="AI155" i="1" s="1"/>
  <c r="U86" i="1"/>
  <c r="V84" i="1"/>
  <c r="U98" i="1"/>
  <c r="U95" i="1"/>
  <c r="AG75" i="1"/>
  <c r="AH72" i="1"/>
  <c r="AH73" i="1"/>
  <c r="AH62" i="1"/>
  <c r="AH63" i="1"/>
  <c r="AG65" i="1"/>
  <c r="AH43" i="1"/>
  <c r="AI41" i="1"/>
  <c r="AJ38" i="1"/>
  <c r="AI42" i="1"/>
  <c r="AI30" i="1"/>
  <c r="AI31" i="1"/>
  <c r="AJ53" i="1"/>
  <c r="AJ52" i="1"/>
  <c r="AK49" i="1"/>
  <c r="AI54" i="1"/>
  <c r="AH32" i="1"/>
  <c r="AJ27" i="1"/>
  <c r="CG143" i="9" l="1"/>
  <c r="CG145" i="9" s="1"/>
  <c r="CB146" i="10"/>
  <c r="CB147" i="10" s="1"/>
  <c r="CB148" i="10" s="1"/>
  <c r="CH148" i="10"/>
  <c r="CK153" i="10"/>
  <c r="CK152" i="10"/>
  <c r="CI146" i="10"/>
  <c r="CI147" i="10" s="1"/>
  <c r="CI145" i="10"/>
  <c r="D146" i="10"/>
  <c r="D147" i="10" s="1"/>
  <c r="F146" i="10"/>
  <c r="F147" i="10" s="1"/>
  <c r="F148" i="10" s="1"/>
  <c r="E146" i="10"/>
  <c r="E147" i="10" s="1"/>
  <c r="E148" i="10" s="1"/>
  <c r="I146" i="10"/>
  <c r="I147" i="10" s="1"/>
  <c r="I148" i="10" s="1"/>
  <c r="J146" i="10"/>
  <c r="J147" i="10" s="1"/>
  <c r="J148" i="10" s="1"/>
  <c r="G146" i="10"/>
  <c r="G147" i="10" s="1"/>
  <c r="G148" i="10" s="1"/>
  <c r="H146" i="10"/>
  <c r="H147" i="10" s="1"/>
  <c r="H148" i="10" s="1"/>
  <c r="K146" i="10"/>
  <c r="K147" i="10" s="1"/>
  <c r="K148" i="10" s="1"/>
  <c r="L146" i="10"/>
  <c r="L147" i="10" s="1"/>
  <c r="L148" i="10" s="1"/>
  <c r="R146" i="10"/>
  <c r="R147" i="10" s="1"/>
  <c r="R148" i="10" s="1"/>
  <c r="M146" i="10"/>
  <c r="M147" i="10" s="1"/>
  <c r="M148" i="10" s="1"/>
  <c r="N146" i="10"/>
  <c r="N147" i="10" s="1"/>
  <c r="N148" i="10" s="1"/>
  <c r="O146" i="10"/>
  <c r="O147" i="10" s="1"/>
  <c r="O148" i="10" s="1"/>
  <c r="P146" i="10"/>
  <c r="P147" i="10" s="1"/>
  <c r="P148" i="10" s="1"/>
  <c r="T146" i="10"/>
  <c r="T147" i="10" s="1"/>
  <c r="T148" i="10" s="1"/>
  <c r="Q146" i="10"/>
  <c r="Q147" i="10" s="1"/>
  <c r="Q148" i="10" s="1"/>
  <c r="S146" i="10"/>
  <c r="S147" i="10" s="1"/>
  <c r="S148" i="10" s="1"/>
  <c r="X146" i="10"/>
  <c r="X147" i="10" s="1"/>
  <c r="X148" i="10" s="1"/>
  <c r="U146" i="10"/>
  <c r="U147" i="10" s="1"/>
  <c r="U148" i="10" s="1"/>
  <c r="W146" i="10"/>
  <c r="W147" i="10" s="1"/>
  <c r="W148" i="10" s="1"/>
  <c r="V146" i="10"/>
  <c r="V147" i="10" s="1"/>
  <c r="V148" i="10" s="1"/>
  <c r="Y146" i="10"/>
  <c r="Y147" i="10" s="1"/>
  <c r="Y148" i="10" s="1"/>
  <c r="Z146" i="10"/>
  <c r="Z147" i="10" s="1"/>
  <c r="Z148" i="10" s="1"/>
  <c r="AA146" i="10"/>
  <c r="AA147" i="10" s="1"/>
  <c r="AA148" i="10" s="1"/>
  <c r="AD146" i="10"/>
  <c r="AD147" i="10" s="1"/>
  <c r="AD148" i="10" s="1"/>
  <c r="AB146" i="10"/>
  <c r="AB147" i="10" s="1"/>
  <c r="AB148" i="10" s="1"/>
  <c r="AF146" i="10"/>
  <c r="AF147" i="10" s="1"/>
  <c r="AF148" i="10" s="1"/>
  <c r="AE146" i="10"/>
  <c r="AE147" i="10" s="1"/>
  <c r="AE148" i="10" s="1"/>
  <c r="AC146" i="10"/>
  <c r="AC147" i="10" s="1"/>
  <c r="AC148" i="10" s="1"/>
  <c r="AG146" i="10"/>
  <c r="AG147" i="10" s="1"/>
  <c r="AG148" i="10" s="1"/>
  <c r="AH146" i="10"/>
  <c r="AH147" i="10" s="1"/>
  <c r="AH148" i="10" s="1"/>
  <c r="AJ146" i="10"/>
  <c r="AJ147" i="10" s="1"/>
  <c r="AJ148" i="10" s="1"/>
  <c r="AK146" i="10"/>
  <c r="AK147" i="10" s="1"/>
  <c r="AK148" i="10" s="1"/>
  <c r="AI146" i="10"/>
  <c r="AI147" i="10" s="1"/>
  <c r="AI148" i="10" s="1"/>
  <c r="AN146" i="10"/>
  <c r="AN147" i="10" s="1"/>
  <c r="AN148" i="10" s="1"/>
  <c r="AM146" i="10"/>
  <c r="AM147" i="10" s="1"/>
  <c r="AM148" i="10" s="1"/>
  <c r="AP146" i="10"/>
  <c r="AP147" i="10" s="1"/>
  <c r="AP148" i="10" s="1"/>
  <c r="AL146" i="10"/>
  <c r="AL147" i="10" s="1"/>
  <c r="AL148" i="10" s="1"/>
  <c r="AO146" i="10"/>
  <c r="AO147" i="10" s="1"/>
  <c r="AO148" i="10" s="1"/>
  <c r="AR146" i="10"/>
  <c r="AR147" i="10" s="1"/>
  <c r="AR148" i="10" s="1"/>
  <c r="AQ146" i="10"/>
  <c r="AQ147" i="10" s="1"/>
  <c r="AQ148" i="10" s="1"/>
  <c r="AV146" i="10"/>
  <c r="AV147" i="10" s="1"/>
  <c r="AV148" i="10" s="1"/>
  <c r="AT146" i="10"/>
  <c r="AT147" i="10" s="1"/>
  <c r="AT148" i="10" s="1"/>
  <c r="AS146" i="10"/>
  <c r="AS147" i="10" s="1"/>
  <c r="AS148" i="10" s="1"/>
  <c r="AU146" i="10"/>
  <c r="AU147" i="10" s="1"/>
  <c r="AU148" i="10" s="1"/>
  <c r="AW146" i="10"/>
  <c r="AW147" i="10" s="1"/>
  <c r="AW148" i="10" s="1"/>
  <c r="AZ146" i="10"/>
  <c r="AZ147" i="10" s="1"/>
  <c r="AZ148" i="10" s="1"/>
  <c r="AX146" i="10"/>
  <c r="AX147" i="10" s="1"/>
  <c r="AX148" i="10" s="1"/>
  <c r="BA146" i="10"/>
  <c r="BA147" i="10" s="1"/>
  <c r="BA148" i="10" s="1"/>
  <c r="AY146" i="10"/>
  <c r="AY147" i="10" s="1"/>
  <c r="AY148" i="10" s="1"/>
  <c r="BB146" i="10"/>
  <c r="BB147" i="10" s="1"/>
  <c r="BB148" i="10" s="1"/>
  <c r="BD146" i="10"/>
  <c r="BD147" i="10" s="1"/>
  <c r="BD148" i="10" s="1"/>
  <c r="BC146" i="10"/>
  <c r="BC147" i="10" s="1"/>
  <c r="BC148" i="10" s="1"/>
  <c r="BE146" i="10"/>
  <c r="BE147" i="10" s="1"/>
  <c r="BE148" i="10" s="1"/>
  <c r="BF146" i="10"/>
  <c r="BF147" i="10" s="1"/>
  <c r="BF148" i="10" s="1"/>
  <c r="BI146" i="10"/>
  <c r="BI147" i="10" s="1"/>
  <c r="BI148" i="10" s="1"/>
  <c r="BG146" i="10"/>
  <c r="BG147" i="10" s="1"/>
  <c r="BG148" i="10" s="1"/>
  <c r="BH146" i="10"/>
  <c r="BH147" i="10" s="1"/>
  <c r="BH148" i="10" s="1"/>
  <c r="BL146" i="10"/>
  <c r="BL147" i="10" s="1"/>
  <c r="BL148" i="10" s="1"/>
  <c r="BJ146" i="10"/>
  <c r="BJ147" i="10" s="1"/>
  <c r="BJ148" i="10" s="1"/>
  <c r="BK146" i="10"/>
  <c r="BK147" i="10" s="1"/>
  <c r="BK148" i="10" s="1"/>
  <c r="BM146" i="10"/>
  <c r="BM147" i="10" s="1"/>
  <c r="BM148" i="10" s="1"/>
  <c r="BN146" i="10"/>
  <c r="BN147" i="10" s="1"/>
  <c r="BN148" i="10" s="1"/>
  <c r="BP146" i="10"/>
  <c r="BP147" i="10" s="1"/>
  <c r="BP148" i="10" s="1"/>
  <c r="BS146" i="10"/>
  <c r="BS147" i="10" s="1"/>
  <c r="BS148" i="10" s="1"/>
  <c r="BO146" i="10"/>
  <c r="BO147" i="10" s="1"/>
  <c r="BO148" i="10" s="1"/>
  <c r="BQ146" i="10"/>
  <c r="BQ147" i="10" s="1"/>
  <c r="BQ148" i="10" s="1"/>
  <c r="BR146" i="10"/>
  <c r="BR147" i="10" s="1"/>
  <c r="BR148" i="10" s="1"/>
  <c r="BU146" i="10"/>
  <c r="BU147" i="10" s="1"/>
  <c r="BU148" i="10" s="1"/>
  <c r="BT146" i="10"/>
  <c r="BT147" i="10" s="1"/>
  <c r="BT148" i="10" s="1"/>
  <c r="BW146" i="10"/>
  <c r="BW147" i="10" s="1"/>
  <c r="BW148" i="10" s="1"/>
  <c r="BV146" i="10"/>
  <c r="BV147" i="10" s="1"/>
  <c r="BV148" i="10" s="1"/>
  <c r="BY146" i="10"/>
  <c r="BY147" i="10" s="1"/>
  <c r="BY148" i="10" s="1"/>
  <c r="CA146" i="10"/>
  <c r="CA147" i="10" s="1"/>
  <c r="CA148" i="10" s="1"/>
  <c r="BZ146" i="10"/>
  <c r="BZ147" i="10" s="1"/>
  <c r="BZ148" i="10" s="1"/>
  <c r="BX146" i="10"/>
  <c r="BX147" i="10" s="1"/>
  <c r="BX148" i="10" s="1"/>
  <c r="CC146" i="10"/>
  <c r="CC147" i="10" s="1"/>
  <c r="CC148" i="10" s="1"/>
  <c r="CE146" i="10"/>
  <c r="CE147" i="10" s="1"/>
  <c r="CE148" i="10" s="1"/>
  <c r="CF146" i="10"/>
  <c r="CF147" i="10" s="1"/>
  <c r="CF148" i="10" s="1"/>
  <c r="CG146" i="10"/>
  <c r="CG147" i="10" s="1"/>
  <c r="CG148" i="10" s="1"/>
  <c r="CD146" i="10"/>
  <c r="CD147" i="10" s="1"/>
  <c r="CD148" i="10" s="1"/>
  <c r="CJ155" i="10"/>
  <c r="CD143" i="1"/>
  <c r="CD145" i="1" s="1"/>
  <c r="CD142" i="1"/>
  <c r="AI135" i="1"/>
  <c r="AJ132" i="1"/>
  <c r="AJ133" i="1"/>
  <c r="AJ135" i="1" s="1"/>
  <c r="CG155" i="9"/>
  <c r="CG152" i="9"/>
  <c r="CH153" i="9" s="1"/>
  <c r="CG142" i="9"/>
  <c r="AI152" i="1"/>
  <c r="AJ153" i="1" s="1"/>
  <c r="AJ155" i="1" s="1"/>
  <c r="V96" i="1"/>
  <c r="V85" i="1"/>
  <c r="V83" i="1" s="1"/>
  <c r="V97" i="1"/>
  <c r="AH75" i="1"/>
  <c r="AI72" i="1"/>
  <c r="AI73" i="1"/>
  <c r="AI62" i="1"/>
  <c r="AI63" i="1"/>
  <c r="AH65" i="1"/>
  <c r="AJ41" i="1"/>
  <c r="AJ42" i="1"/>
  <c r="AK38" i="1"/>
  <c r="AI43" i="1"/>
  <c r="AJ31" i="1"/>
  <c r="AJ30" i="1"/>
  <c r="AL49" i="1"/>
  <c r="AK52" i="1"/>
  <c r="AK53" i="1"/>
  <c r="AJ54" i="1"/>
  <c r="AK27" i="1"/>
  <c r="AI32" i="1"/>
  <c r="CH143" i="9" l="1"/>
  <c r="CH145" i="9" s="1"/>
  <c r="CI148" i="10"/>
  <c r="CL152" i="10"/>
  <c r="CL153" i="10"/>
  <c r="D148" i="10"/>
  <c r="CK155" i="10"/>
  <c r="CE143" i="1"/>
  <c r="CE145" i="1" s="1"/>
  <c r="CE142" i="1"/>
  <c r="AK132" i="1"/>
  <c r="AK133" i="1"/>
  <c r="CH155" i="9"/>
  <c r="CH152" i="9"/>
  <c r="CI153" i="9" s="1"/>
  <c r="CH142" i="9"/>
  <c r="CI143" i="9" s="1"/>
  <c r="AJ152" i="1"/>
  <c r="AK153" i="1" s="1"/>
  <c r="AK155" i="1" s="1"/>
  <c r="V86" i="1"/>
  <c r="W84" i="1"/>
  <c r="V98" i="1"/>
  <c r="V95" i="1"/>
  <c r="AJ72" i="1"/>
  <c r="AJ73" i="1"/>
  <c r="AI75" i="1"/>
  <c r="AI65" i="1"/>
  <c r="AJ62" i="1"/>
  <c r="AJ63" i="1"/>
  <c r="AK42" i="1"/>
  <c r="AK41" i="1"/>
  <c r="AL38" i="1"/>
  <c r="AJ43" i="1"/>
  <c r="AK31" i="1"/>
  <c r="AK30" i="1"/>
  <c r="AK54" i="1"/>
  <c r="AM49" i="1"/>
  <c r="AL53" i="1"/>
  <c r="AL52" i="1"/>
  <c r="AJ32" i="1"/>
  <c r="AL27" i="1"/>
  <c r="CM153" i="10" l="1"/>
  <c r="CM152" i="10"/>
  <c r="C149" i="10"/>
  <c r="B149" i="10" s="1"/>
  <c r="CL155" i="10"/>
  <c r="CI146" i="9"/>
  <c r="CI147" i="9" s="1"/>
  <c r="CI145" i="9"/>
  <c r="D146" i="9"/>
  <c r="D147" i="9" s="1"/>
  <c r="D148" i="9" s="1"/>
  <c r="L146" i="9"/>
  <c r="BV146" i="9"/>
  <c r="AK135" i="1"/>
  <c r="CF143" i="1"/>
  <c r="CF145" i="1" s="1"/>
  <c r="CF142" i="1"/>
  <c r="AL132" i="1"/>
  <c r="AM133" i="1" s="1"/>
  <c r="AL133" i="1"/>
  <c r="AL135" i="1" s="1"/>
  <c r="CD146" i="9"/>
  <c r="CD147" i="9" s="1"/>
  <c r="CD148" i="9" s="1"/>
  <c r="CI142" i="9"/>
  <c r="CC146" i="9"/>
  <c r="CC147" i="9" s="1"/>
  <c r="CC148" i="9" s="1"/>
  <c r="CI155" i="9"/>
  <c r="CI152" i="9"/>
  <c r="CJ153" i="9" s="1"/>
  <c r="AK152" i="1"/>
  <c r="AL153" i="1" s="1"/>
  <c r="AL155" i="1" s="1"/>
  <c r="W85" i="1"/>
  <c r="W83" i="1" s="1"/>
  <c r="W96" i="1"/>
  <c r="W97" i="1"/>
  <c r="AJ75" i="1"/>
  <c r="AK72" i="1"/>
  <c r="AK73" i="1"/>
  <c r="AJ65" i="1"/>
  <c r="AK63" i="1"/>
  <c r="AK62" i="1"/>
  <c r="AK43" i="1"/>
  <c r="AL41" i="1"/>
  <c r="AM38" i="1"/>
  <c r="AL42" i="1"/>
  <c r="AL30" i="1"/>
  <c r="AL31" i="1"/>
  <c r="AM53" i="1"/>
  <c r="AM52" i="1"/>
  <c r="AL54" i="1"/>
  <c r="AM27" i="1"/>
  <c r="AK32" i="1"/>
  <c r="C168" i="1" l="1"/>
  <c r="CN153" i="10"/>
  <c r="CN152" i="10"/>
  <c r="CM155" i="10"/>
  <c r="CI148" i="9"/>
  <c r="CG143" i="1"/>
  <c r="CG145" i="1" s="1"/>
  <c r="CG142" i="1"/>
  <c r="AI136" i="1"/>
  <c r="AI137" i="1" s="1"/>
  <c r="AI138" i="1" s="1"/>
  <c r="AM136" i="1"/>
  <c r="AM137" i="1" s="1"/>
  <c r="AM135" i="1"/>
  <c r="D136" i="1"/>
  <c r="D137" i="1" s="1"/>
  <c r="AM132" i="1"/>
  <c r="CE146" i="9"/>
  <c r="CE147" i="9" s="1"/>
  <c r="CE148" i="9" s="1"/>
  <c r="CG146" i="9"/>
  <c r="CG147" i="9" s="1"/>
  <c r="CG148" i="9" s="1"/>
  <c r="CH146" i="9"/>
  <c r="CH147" i="9" s="1"/>
  <c r="CH148" i="9" s="1"/>
  <c r="CF146" i="9"/>
  <c r="CF147" i="9" s="1"/>
  <c r="CF148" i="9" s="1"/>
  <c r="CJ155" i="9"/>
  <c r="CJ152" i="9"/>
  <c r="CK153" i="9" s="1"/>
  <c r="E146" i="9"/>
  <c r="E147" i="9" s="1"/>
  <c r="E148" i="9" s="1"/>
  <c r="F146" i="9"/>
  <c r="F147" i="9" s="1"/>
  <c r="F148" i="9" s="1"/>
  <c r="H146" i="9"/>
  <c r="H147" i="9" s="1"/>
  <c r="H148" i="9" s="1"/>
  <c r="I146" i="9"/>
  <c r="I147" i="9" s="1"/>
  <c r="I148" i="9" s="1"/>
  <c r="J146" i="9"/>
  <c r="J147" i="9" s="1"/>
  <c r="J148" i="9" s="1"/>
  <c r="G146" i="9"/>
  <c r="G147" i="9" s="1"/>
  <c r="G148" i="9" s="1"/>
  <c r="K146" i="9"/>
  <c r="K147" i="9" s="1"/>
  <c r="K148" i="9" s="1"/>
  <c r="L147" i="9"/>
  <c r="L148" i="9" s="1"/>
  <c r="M146" i="9"/>
  <c r="M147" i="9" s="1"/>
  <c r="M148" i="9" s="1"/>
  <c r="N146" i="9"/>
  <c r="N147" i="9" s="1"/>
  <c r="N148" i="9" s="1"/>
  <c r="O146" i="9"/>
  <c r="O147" i="9" s="1"/>
  <c r="O148" i="9" s="1"/>
  <c r="P146" i="9"/>
  <c r="P147" i="9" s="1"/>
  <c r="P148" i="9" s="1"/>
  <c r="R146" i="9"/>
  <c r="R147" i="9" s="1"/>
  <c r="R148" i="9" s="1"/>
  <c r="Q146" i="9"/>
  <c r="Q147" i="9" s="1"/>
  <c r="Q148" i="9" s="1"/>
  <c r="T146" i="9"/>
  <c r="T147" i="9" s="1"/>
  <c r="T148" i="9" s="1"/>
  <c r="W146" i="9"/>
  <c r="W147" i="9" s="1"/>
  <c r="W148" i="9" s="1"/>
  <c r="S146" i="9"/>
  <c r="S147" i="9" s="1"/>
  <c r="S148" i="9" s="1"/>
  <c r="U146" i="9"/>
  <c r="U147" i="9" s="1"/>
  <c r="U148" i="9" s="1"/>
  <c r="X146" i="9"/>
  <c r="X147" i="9" s="1"/>
  <c r="X148" i="9" s="1"/>
  <c r="Y146" i="9"/>
  <c r="Y147" i="9" s="1"/>
  <c r="Y148" i="9" s="1"/>
  <c r="V146" i="9"/>
  <c r="V147" i="9" s="1"/>
  <c r="V148" i="9" s="1"/>
  <c r="AA146" i="9"/>
  <c r="AA147" i="9" s="1"/>
  <c r="AA148" i="9" s="1"/>
  <c r="Z146" i="9"/>
  <c r="Z147" i="9" s="1"/>
  <c r="Z148" i="9" s="1"/>
  <c r="AC146" i="9"/>
  <c r="AC147" i="9" s="1"/>
  <c r="AC148" i="9" s="1"/>
  <c r="AB146" i="9"/>
  <c r="AB147" i="9" s="1"/>
  <c r="AB148" i="9" s="1"/>
  <c r="AD146" i="9"/>
  <c r="AD147" i="9" s="1"/>
  <c r="AD148" i="9" s="1"/>
  <c r="AE146" i="9"/>
  <c r="AE147" i="9" s="1"/>
  <c r="AE148" i="9" s="1"/>
  <c r="AG146" i="9"/>
  <c r="AG147" i="9" s="1"/>
  <c r="AG148" i="9" s="1"/>
  <c r="AF146" i="9"/>
  <c r="AF147" i="9" s="1"/>
  <c r="AF148" i="9" s="1"/>
  <c r="AI146" i="9"/>
  <c r="AI147" i="9" s="1"/>
  <c r="AI148" i="9" s="1"/>
  <c r="AH146" i="9"/>
  <c r="AH147" i="9" s="1"/>
  <c r="AH148" i="9" s="1"/>
  <c r="AK146" i="9"/>
  <c r="AK147" i="9" s="1"/>
  <c r="AK148" i="9" s="1"/>
  <c r="AN146" i="9"/>
  <c r="AN147" i="9" s="1"/>
  <c r="AN148" i="9" s="1"/>
  <c r="AL146" i="9"/>
  <c r="AL147" i="9" s="1"/>
  <c r="AL148" i="9" s="1"/>
  <c r="AJ146" i="9"/>
  <c r="AJ147" i="9" s="1"/>
  <c r="AJ148" i="9" s="1"/>
  <c r="AM146" i="9"/>
  <c r="AM147" i="9" s="1"/>
  <c r="AM148" i="9" s="1"/>
  <c r="AR146" i="9"/>
  <c r="AR147" i="9" s="1"/>
  <c r="AR148" i="9" s="1"/>
  <c r="AO146" i="9"/>
  <c r="AO147" i="9" s="1"/>
  <c r="AO148" i="9" s="1"/>
  <c r="AP146" i="9"/>
  <c r="AP147" i="9" s="1"/>
  <c r="AP148" i="9" s="1"/>
  <c r="AQ146" i="9"/>
  <c r="AQ147" i="9" s="1"/>
  <c r="AQ148" i="9" s="1"/>
  <c r="AT146" i="9"/>
  <c r="AT147" i="9" s="1"/>
  <c r="AT148" i="9" s="1"/>
  <c r="AV146" i="9"/>
  <c r="AV147" i="9" s="1"/>
  <c r="AV148" i="9" s="1"/>
  <c r="AS146" i="9"/>
  <c r="AS147" i="9" s="1"/>
  <c r="AS148" i="9" s="1"/>
  <c r="AW146" i="9"/>
  <c r="AW147" i="9" s="1"/>
  <c r="AW148" i="9" s="1"/>
  <c r="AU146" i="9"/>
  <c r="AU147" i="9" s="1"/>
  <c r="AU148" i="9" s="1"/>
  <c r="AY146" i="9"/>
  <c r="AY147" i="9" s="1"/>
  <c r="AY148" i="9" s="1"/>
  <c r="AX146" i="9"/>
  <c r="AX147" i="9" s="1"/>
  <c r="AX148" i="9" s="1"/>
  <c r="BC146" i="9"/>
  <c r="BC147" i="9" s="1"/>
  <c r="BC148" i="9" s="1"/>
  <c r="AZ146" i="9"/>
  <c r="AZ147" i="9" s="1"/>
  <c r="AZ148" i="9" s="1"/>
  <c r="BA146" i="9"/>
  <c r="BA147" i="9" s="1"/>
  <c r="BA148" i="9" s="1"/>
  <c r="BB146" i="9"/>
  <c r="BB147" i="9" s="1"/>
  <c r="BB148" i="9" s="1"/>
  <c r="BD146" i="9"/>
  <c r="BD147" i="9" s="1"/>
  <c r="BD148" i="9" s="1"/>
  <c r="BF146" i="9"/>
  <c r="BF147" i="9" s="1"/>
  <c r="BF148" i="9" s="1"/>
  <c r="BG146" i="9"/>
  <c r="BG147" i="9" s="1"/>
  <c r="BG148" i="9" s="1"/>
  <c r="BE146" i="9"/>
  <c r="BE147" i="9" s="1"/>
  <c r="BE148" i="9" s="1"/>
  <c r="BH146" i="9"/>
  <c r="BH147" i="9" s="1"/>
  <c r="BH148" i="9" s="1"/>
  <c r="BJ146" i="9"/>
  <c r="BJ147" i="9" s="1"/>
  <c r="BJ148" i="9" s="1"/>
  <c r="BL146" i="9"/>
  <c r="BL147" i="9" s="1"/>
  <c r="BL148" i="9" s="1"/>
  <c r="BI146" i="9"/>
  <c r="BI147" i="9" s="1"/>
  <c r="BI148" i="9" s="1"/>
  <c r="BK146" i="9"/>
  <c r="BK147" i="9" s="1"/>
  <c r="BK148" i="9" s="1"/>
  <c r="BN146" i="9"/>
  <c r="BN147" i="9" s="1"/>
  <c r="BN148" i="9" s="1"/>
  <c r="BM146" i="9"/>
  <c r="BM147" i="9" s="1"/>
  <c r="BM148" i="9" s="1"/>
  <c r="BQ146" i="9"/>
  <c r="BQ147" i="9" s="1"/>
  <c r="BQ148" i="9" s="1"/>
  <c r="BO146" i="9"/>
  <c r="BO147" i="9" s="1"/>
  <c r="BO148" i="9" s="1"/>
  <c r="BR146" i="9"/>
  <c r="BR147" i="9" s="1"/>
  <c r="BR148" i="9" s="1"/>
  <c r="BP146" i="9"/>
  <c r="BP147" i="9" s="1"/>
  <c r="BP148" i="9" s="1"/>
  <c r="BU146" i="9"/>
  <c r="BU147" i="9" s="1"/>
  <c r="BU148" i="9" s="1"/>
  <c r="BT146" i="9"/>
  <c r="BT147" i="9" s="1"/>
  <c r="BT148" i="9" s="1"/>
  <c r="BS146" i="9"/>
  <c r="BS147" i="9" s="1"/>
  <c r="BS148" i="9" s="1"/>
  <c r="BV147" i="9"/>
  <c r="BV148" i="9" s="1"/>
  <c r="BX146" i="9"/>
  <c r="BX147" i="9" s="1"/>
  <c r="BX148" i="9" s="1"/>
  <c r="BW146" i="9"/>
  <c r="BW147" i="9" s="1"/>
  <c r="BW148" i="9" s="1"/>
  <c r="BY146" i="9"/>
  <c r="BY147" i="9" s="1"/>
  <c r="BY148" i="9" s="1"/>
  <c r="CB146" i="9"/>
  <c r="CB147" i="9" s="1"/>
  <c r="CB148" i="9" s="1"/>
  <c r="BZ146" i="9"/>
  <c r="BZ147" i="9" s="1"/>
  <c r="BZ148" i="9" s="1"/>
  <c r="CA146" i="9"/>
  <c r="CA147" i="9" s="1"/>
  <c r="CA148" i="9" s="1"/>
  <c r="AL152" i="1"/>
  <c r="AM153" i="1" s="1"/>
  <c r="X84" i="1"/>
  <c r="W86" i="1"/>
  <c r="W98" i="1"/>
  <c r="W95" i="1"/>
  <c r="AL72" i="1"/>
  <c r="AL73" i="1"/>
  <c r="AK75" i="1"/>
  <c r="K7" i="1"/>
  <c r="AL62" i="1"/>
  <c r="AL63" i="1"/>
  <c r="K8" i="1"/>
  <c r="AK65" i="1"/>
  <c r="AD56" i="1"/>
  <c r="AM41" i="1"/>
  <c r="AM42" i="1"/>
  <c r="AL43" i="1"/>
  <c r="AM30" i="1"/>
  <c r="AM31" i="1"/>
  <c r="AM56" i="1"/>
  <c r="AM54" i="1"/>
  <c r="D56" i="1"/>
  <c r="G56" i="1"/>
  <c r="F56" i="1"/>
  <c r="E56" i="1"/>
  <c r="I56" i="1"/>
  <c r="H56" i="1"/>
  <c r="J56" i="1"/>
  <c r="M56" i="1"/>
  <c r="K56" i="1"/>
  <c r="L56" i="1"/>
  <c r="N56" i="1"/>
  <c r="P56" i="1"/>
  <c r="O56" i="1"/>
  <c r="R56" i="1"/>
  <c r="Q56" i="1"/>
  <c r="S56" i="1"/>
  <c r="U56" i="1"/>
  <c r="V56" i="1"/>
  <c r="T56" i="1"/>
  <c r="W56" i="1"/>
  <c r="Y56" i="1"/>
  <c r="Z56" i="1"/>
  <c r="X56" i="1"/>
  <c r="AA56" i="1"/>
  <c r="AC56" i="1"/>
  <c r="AB56" i="1"/>
  <c r="AE56" i="1"/>
  <c r="AF56" i="1"/>
  <c r="AG56" i="1"/>
  <c r="AI56" i="1"/>
  <c r="AL56" i="1"/>
  <c r="AJ56" i="1"/>
  <c r="AH56" i="1"/>
  <c r="AK56" i="1"/>
  <c r="AL32" i="1"/>
  <c r="CO153" i="10" l="1"/>
  <c r="CO152" i="10"/>
  <c r="CN155" i="10"/>
  <c r="AM138" i="1"/>
  <c r="C149" i="9"/>
  <c r="D138" i="1"/>
  <c r="AM155" i="1"/>
  <c r="CH143" i="1"/>
  <c r="CH145" i="1" s="1"/>
  <c r="CH142" i="1"/>
  <c r="E136" i="1"/>
  <c r="E137" i="1" s="1"/>
  <c r="E138" i="1" s="1"/>
  <c r="CK155" i="9"/>
  <c r="CK152" i="9"/>
  <c r="CL153" i="9" s="1"/>
  <c r="AM152" i="1"/>
  <c r="AN153" i="1" s="1"/>
  <c r="AN155" i="1" s="1"/>
  <c r="X85" i="1"/>
  <c r="X83" i="1" s="1"/>
  <c r="X96" i="1"/>
  <c r="X97" i="1"/>
  <c r="K9" i="1"/>
  <c r="AL75" i="1"/>
  <c r="AM72" i="1"/>
  <c r="AM73" i="1"/>
  <c r="N7" i="1" s="1"/>
  <c r="J7" i="1"/>
  <c r="AL65" i="1"/>
  <c r="AM62" i="1"/>
  <c r="AM63" i="1"/>
  <c r="J8" i="1"/>
  <c r="AE57" i="1"/>
  <c r="AE58" i="1" s="1"/>
  <c r="Q57" i="1"/>
  <c r="Q58" i="1" s="1"/>
  <c r="F57" i="1"/>
  <c r="F58" i="1" s="1"/>
  <c r="AM57" i="1"/>
  <c r="AM58" i="1" s="1"/>
  <c r="K6" i="1" s="1"/>
  <c r="AK57" i="1"/>
  <c r="AK58" i="1" s="1"/>
  <c r="AI57" i="1"/>
  <c r="AI58" i="1" s="1"/>
  <c r="AB57" i="1"/>
  <c r="AB58" i="1" s="1"/>
  <c r="Z57" i="1"/>
  <c r="Z58" i="1" s="1"/>
  <c r="V57" i="1"/>
  <c r="V58" i="1" s="1"/>
  <c r="R57" i="1"/>
  <c r="R58" i="1" s="1"/>
  <c r="L57" i="1"/>
  <c r="L58" i="1" s="1"/>
  <c r="H57" i="1"/>
  <c r="H58" i="1" s="1"/>
  <c r="G57" i="1"/>
  <c r="X57" i="1"/>
  <c r="X58" i="1" s="1"/>
  <c r="J57" i="1"/>
  <c r="AG57" i="1"/>
  <c r="AG58" i="1" s="1"/>
  <c r="AC57" i="1"/>
  <c r="AC58" i="1" s="1"/>
  <c r="Y57" i="1"/>
  <c r="Y58" i="1" s="1"/>
  <c r="U57" i="1"/>
  <c r="U58" i="1" s="1"/>
  <c r="O57" i="1"/>
  <c r="O58" i="1" s="1"/>
  <c r="K57" i="1"/>
  <c r="K58" i="1" s="1"/>
  <c r="I57" i="1"/>
  <c r="I58" i="1" s="1"/>
  <c r="D57" i="1"/>
  <c r="D58" i="1" s="1"/>
  <c r="K5" i="1" s="1"/>
  <c r="AL57" i="1"/>
  <c r="AL58" i="1" s="1"/>
  <c r="T57" i="1"/>
  <c r="T58" i="1" s="1"/>
  <c r="N57" i="1"/>
  <c r="N58" i="1" s="1"/>
  <c r="AH57" i="1"/>
  <c r="AH58" i="1" s="1"/>
  <c r="AJ57" i="1"/>
  <c r="AJ58" i="1" s="1"/>
  <c r="AF57" i="1"/>
  <c r="AF58" i="1" s="1"/>
  <c r="AA57" i="1"/>
  <c r="AA58" i="1" s="1"/>
  <c r="W57" i="1"/>
  <c r="W58" i="1" s="1"/>
  <c r="S57" i="1"/>
  <c r="S58" i="1" s="1"/>
  <c r="P57" i="1"/>
  <c r="P58" i="1" s="1"/>
  <c r="M57" i="1"/>
  <c r="M58" i="1" s="1"/>
  <c r="E57" i="1"/>
  <c r="E58" i="1" s="1"/>
  <c r="AD57" i="1"/>
  <c r="AD58" i="1" s="1"/>
  <c r="O45" i="1"/>
  <c r="O46" i="1" s="1"/>
  <c r="O47" i="1" s="1"/>
  <c r="P45" i="1"/>
  <c r="P46" i="1" s="1"/>
  <c r="P47" i="1" s="1"/>
  <c r="AI45" i="1"/>
  <c r="AI46" i="1" s="1"/>
  <c r="AI47" i="1" s="1"/>
  <c r="AE45" i="1"/>
  <c r="AE46" i="1" s="1"/>
  <c r="AE47" i="1" s="1"/>
  <c r="Z45" i="1"/>
  <c r="Z46" i="1" s="1"/>
  <c r="Z47" i="1" s="1"/>
  <c r="T45" i="1"/>
  <c r="T46" i="1" s="1"/>
  <c r="T47" i="1" s="1"/>
  <c r="AB45" i="1"/>
  <c r="AB46" i="1" s="1"/>
  <c r="AB47" i="1" s="1"/>
  <c r="AJ33" i="1"/>
  <c r="AJ34" i="1" s="1"/>
  <c r="AJ35" i="1" s="1"/>
  <c r="L45" i="1"/>
  <c r="L46" i="1" s="1"/>
  <c r="L47" i="1" s="1"/>
  <c r="Q45" i="1"/>
  <c r="Q46" i="1" s="1"/>
  <c r="Q47" i="1" s="1"/>
  <c r="R45" i="1"/>
  <c r="R46" i="1" s="1"/>
  <c r="R47" i="1" s="1"/>
  <c r="AJ45" i="1"/>
  <c r="AJ46" i="1" s="1"/>
  <c r="AJ47" i="1" s="1"/>
  <c r="AC45" i="1"/>
  <c r="AC46" i="1" s="1"/>
  <c r="AC47" i="1" s="1"/>
  <c r="AD45" i="1"/>
  <c r="AD46" i="1" s="1"/>
  <c r="AD47" i="1" s="1"/>
  <c r="Y45" i="1"/>
  <c r="Y46" i="1" s="1"/>
  <c r="Y47" i="1" s="1"/>
  <c r="U45" i="1"/>
  <c r="U46" i="1" s="1"/>
  <c r="U47" i="1" s="1"/>
  <c r="AK45" i="1"/>
  <c r="AK46" i="1" s="1"/>
  <c r="AK47" i="1" s="1"/>
  <c r="X45" i="1"/>
  <c r="X46" i="1" s="1"/>
  <c r="X47" i="1" s="1"/>
  <c r="J45" i="1"/>
  <c r="J46" i="1" s="1"/>
  <c r="E45" i="1"/>
  <c r="E46" i="1" s="1"/>
  <c r="E47" i="1" s="1"/>
  <c r="K45" i="1"/>
  <c r="K46" i="1" s="1"/>
  <c r="K47" i="1" s="1"/>
  <c r="M45" i="1"/>
  <c r="M46" i="1" s="1"/>
  <c r="M47" i="1" s="1"/>
  <c r="AL45" i="1"/>
  <c r="AL46" i="1" s="1"/>
  <c r="AL47" i="1" s="1"/>
  <c r="N45" i="1"/>
  <c r="N46" i="1" s="1"/>
  <c r="N47" i="1" s="1"/>
  <c r="AG45" i="1"/>
  <c r="AG46" i="1" s="1"/>
  <c r="AG47" i="1" s="1"/>
  <c r="S45" i="1"/>
  <c r="S46" i="1" s="1"/>
  <c r="S47" i="1" s="1"/>
  <c r="D45" i="1"/>
  <c r="D46" i="1" s="1"/>
  <c r="D47" i="1" s="1"/>
  <c r="AA45" i="1"/>
  <c r="AA46" i="1" s="1"/>
  <c r="AA47" i="1" s="1"/>
  <c r="H45" i="1"/>
  <c r="H46" i="1" s="1"/>
  <c r="H47" i="1" s="1"/>
  <c r="G45" i="1"/>
  <c r="G46" i="1" s="1"/>
  <c r="AF45" i="1"/>
  <c r="AF46" i="1" s="1"/>
  <c r="AF47" i="1" s="1"/>
  <c r="I45" i="1"/>
  <c r="I46" i="1" s="1"/>
  <c r="I47" i="1" s="1"/>
  <c r="AH45" i="1"/>
  <c r="AH46" i="1" s="1"/>
  <c r="AH47" i="1" s="1"/>
  <c r="AM45" i="1"/>
  <c r="AM46" i="1" s="1"/>
  <c r="AM43" i="1"/>
  <c r="V45" i="1"/>
  <c r="V46" i="1" s="1"/>
  <c r="V47" i="1" s="1"/>
  <c r="W45" i="1"/>
  <c r="W46" i="1" s="1"/>
  <c r="W47" i="1" s="1"/>
  <c r="F45" i="1"/>
  <c r="F46" i="1" s="1"/>
  <c r="F47" i="1" s="1"/>
  <c r="AH33" i="1"/>
  <c r="AH34" i="1" s="1"/>
  <c r="AH35" i="1" s="1"/>
  <c r="AK33" i="1"/>
  <c r="AK34" i="1" s="1"/>
  <c r="AK35" i="1" s="1"/>
  <c r="AI33" i="1"/>
  <c r="AI34" i="1" s="1"/>
  <c r="AI35" i="1" s="1"/>
  <c r="AM33" i="1"/>
  <c r="AM34" i="1" s="1"/>
  <c r="AM32" i="1"/>
  <c r="F33" i="1"/>
  <c r="F34" i="1" s="1"/>
  <c r="F35" i="1" s="1"/>
  <c r="D33" i="1"/>
  <c r="D34" i="1" s="1"/>
  <c r="E33" i="1"/>
  <c r="E34" i="1" s="1"/>
  <c r="E35" i="1" s="1"/>
  <c r="G33" i="1"/>
  <c r="G34" i="1" s="1"/>
  <c r="G35" i="1" s="1"/>
  <c r="H33" i="1"/>
  <c r="H34" i="1" s="1"/>
  <c r="H35" i="1" s="1"/>
  <c r="J33" i="1"/>
  <c r="J34" i="1" s="1"/>
  <c r="J35" i="1" s="1"/>
  <c r="I33" i="1"/>
  <c r="I34" i="1" s="1"/>
  <c r="I35" i="1" s="1"/>
  <c r="K33" i="1"/>
  <c r="K34" i="1" s="1"/>
  <c r="K35" i="1" s="1"/>
  <c r="L33" i="1"/>
  <c r="L34" i="1" s="1"/>
  <c r="L35" i="1" s="1"/>
  <c r="M33" i="1"/>
  <c r="M34" i="1" s="1"/>
  <c r="M35" i="1" s="1"/>
  <c r="O33" i="1"/>
  <c r="O34" i="1" s="1"/>
  <c r="O35" i="1" s="1"/>
  <c r="N33" i="1"/>
  <c r="N34" i="1" s="1"/>
  <c r="N35" i="1" s="1"/>
  <c r="P33" i="1"/>
  <c r="P34" i="1" s="1"/>
  <c r="P35" i="1" s="1"/>
  <c r="Q33" i="1"/>
  <c r="Q34" i="1" s="1"/>
  <c r="Q35" i="1" s="1"/>
  <c r="R33" i="1"/>
  <c r="R34" i="1" s="1"/>
  <c r="R35" i="1" s="1"/>
  <c r="T33" i="1"/>
  <c r="T34" i="1" s="1"/>
  <c r="T35" i="1" s="1"/>
  <c r="S33" i="1"/>
  <c r="S34" i="1" s="1"/>
  <c r="S35" i="1" s="1"/>
  <c r="U33" i="1"/>
  <c r="U34" i="1" s="1"/>
  <c r="U35" i="1" s="1"/>
  <c r="V33" i="1"/>
  <c r="V34" i="1" s="1"/>
  <c r="V35" i="1" s="1"/>
  <c r="W33" i="1"/>
  <c r="W34" i="1" s="1"/>
  <c r="W35" i="1" s="1"/>
  <c r="X33" i="1"/>
  <c r="X34" i="1" s="1"/>
  <c r="X35" i="1" s="1"/>
  <c r="Z33" i="1"/>
  <c r="Z34" i="1" s="1"/>
  <c r="Z35" i="1" s="1"/>
  <c r="Y33" i="1"/>
  <c r="Y34" i="1" s="1"/>
  <c r="Y35" i="1" s="1"/>
  <c r="AA33" i="1"/>
  <c r="AA34" i="1" s="1"/>
  <c r="AA35" i="1" s="1"/>
  <c r="AB33" i="1"/>
  <c r="AB34" i="1" s="1"/>
  <c r="AB35" i="1" s="1"/>
  <c r="AC33" i="1"/>
  <c r="AC34" i="1" s="1"/>
  <c r="AC35" i="1" s="1"/>
  <c r="AD33" i="1"/>
  <c r="AD34" i="1" s="1"/>
  <c r="AD35" i="1" s="1"/>
  <c r="AE33" i="1"/>
  <c r="AE34" i="1" s="1"/>
  <c r="AE35" i="1" s="1"/>
  <c r="AF33" i="1"/>
  <c r="AF34" i="1" s="1"/>
  <c r="AF35" i="1" s="1"/>
  <c r="AG33" i="1"/>
  <c r="AG34" i="1" s="1"/>
  <c r="AG35" i="1" s="1"/>
  <c r="AL33" i="1"/>
  <c r="AL34" i="1" s="1"/>
  <c r="AL35" i="1" s="1"/>
  <c r="CP153" i="10" l="1"/>
  <c r="CP152" i="10"/>
  <c r="CO155" i="10"/>
  <c r="CI143" i="1"/>
  <c r="C170" i="1" s="1"/>
  <c r="CI142" i="1"/>
  <c r="CL152" i="9"/>
  <c r="CM153" i="9" s="1"/>
  <c r="CL155" i="9"/>
  <c r="B149" i="9"/>
  <c r="AK136" i="1"/>
  <c r="AK137" i="1" s="1"/>
  <c r="AK138" i="1" s="1"/>
  <c r="AH136" i="1"/>
  <c r="AH137" i="1" s="1"/>
  <c r="AH138" i="1" s="1"/>
  <c r="AL136" i="1"/>
  <c r="AL137" i="1" s="1"/>
  <c r="AL138" i="1" s="1"/>
  <c r="AN63" i="1"/>
  <c r="AN62" i="1"/>
  <c r="F136" i="1"/>
  <c r="F137" i="1" s="1"/>
  <c r="F138" i="1" s="1"/>
  <c r="G136" i="1"/>
  <c r="G137" i="1" s="1"/>
  <c r="G138" i="1" s="1"/>
  <c r="I136" i="1"/>
  <c r="I137" i="1" s="1"/>
  <c r="I138" i="1" s="1"/>
  <c r="H136" i="1"/>
  <c r="H137" i="1" s="1"/>
  <c r="H138" i="1" s="1"/>
  <c r="J136" i="1"/>
  <c r="J137" i="1" s="1"/>
  <c r="J138" i="1" s="1"/>
  <c r="K136" i="1"/>
  <c r="K137" i="1" s="1"/>
  <c r="K138" i="1" s="1"/>
  <c r="L136" i="1"/>
  <c r="L137" i="1" s="1"/>
  <c r="L138" i="1" s="1"/>
  <c r="M136" i="1"/>
  <c r="M137" i="1" s="1"/>
  <c r="M138" i="1" s="1"/>
  <c r="N136" i="1"/>
  <c r="N137" i="1" s="1"/>
  <c r="N138" i="1" s="1"/>
  <c r="O136" i="1"/>
  <c r="O137" i="1" s="1"/>
  <c r="O138" i="1" s="1"/>
  <c r="P136" i="1"/>
  <c r="P137" i="1" s="1"/>
  <c r="P138" i="1" s="1"/>
  <c r="R136" i="1"/>
  <c r="R137" i="1" s="1"/>
  <c r="R138" i="1" s="1"/>
  <c r="Q136" i="1"/>
  <c r="Q137" i="1" s="1"/>
  <c r="Q138" i="1" s="1"/>
  <c r="S136" i="1"/>
  <c r="S137" i="1" s="1"/>
  <c r="S138" i="1" s="1"/>
  <c r="T136" i="1"/>
  <c r="T137" i="1" s="1"/>
  <c r="T138" i="1" s="1"/>
  <c r="U136" i="1"/>
  <c r="U137" i="1" s="1"/>
  <c r="U138" i="1" s="1"/>
  <c r="X136" i="1"/>
  <c r="X137" i="1" s="1"/>
  <c r="X138" i="1" s="1"/>
  <c r="W136" i="1"/>
  <c r="W137" i="1" s="1"/>
  <c r="W138" i="1" s="1"/>
  <c r="V136" i="1"/>
  <c r="V137" i="1" s="1"/>
  <c r="V138" i="1" s="1"/>
  <c r="Z136" i="1"/>
  <c r="Z137" i="1" s="1"/>
  <c r="Z138" i="1" s="1"/>
  <c r="Y136" i="1"/>
  <c r="Y137" i="1" s="1"/>
  <c r="Y138" i="1" s="1"/>
  <c r="AB136" i="1"/>
  <c r="AB137" i="1" s="1"/>
  <c r="AB138" i="1" s="1"/>
  <c r="AC136" i="1"/>
  <c r="AC137" i="1" s="1"/>
  <c r="AC138" i="1" s="1"/>
  <c r="AA136" i="1"/>
  <c r="AA137" i="1" s="1"/>
  <c r="AA138" i="1" s="1"/>
  <c r="AD136" i="1"/>
  <c r="AD137" i="1" s="1"/>
  <c r="AD138" i="1" s="1"/>
  <c r="AE136" i="1"/>
  <c r="AE137" i="1" s="1"/>
  <c r="AE138" i="1" s="1"/>
  <c r="AG136" i="1"/>
  <c r="AG137" i="1" s="1"/>
  <c r="AG138" i="1" s="1"/>
  <c r="AF136" i="1"/>
  <c r="AF137" i="1" s="1"/>
  <c r="AF138" i="1" s="1"/>
  <c r="AN152" i="1"/>
  <c r="AO153" i="1" s="1"/>
  <c r="AO155" i="1" s="1"/>
  <c r="AJ136" i="1"/>
  <c r="AJ137" i="1" s="1"/>
  <c r="AJ138" i="1" s="1"/>
  <c r="N9" i="1"/>
  <c r="AJ76" i="1"/>
  <c r="X86" i="1"/>
  <c r="Y84" i="1"/>
  <c r="X98" i="1"/>
  <c r="X95" i="1"/>
  <c r="J47" i="1"/>
  <c r="J58" i="1"/>
  <c r="M7" i="1"/>
  <c r="AL76" i="1"/>
  <c r="AL77" i="1" s="1"/>
  <c r="J9" i="1"/>
  <c r="AM76" i="1"/>
  <c r="AM77" i="1" s="1"/>
  <c r="F76" i="1"/>
  <c r="F77" i="1" s="1"/>
  <c r="H76" i="1"/>
  <c r="H77" i="1" s="1"/>
  <c r="G76" i="1"/>
  <c r="G77" i="1" s="1"/>
  <c r="E76" i="1"/>
  <c r="E77" i="1" s="1"/>
  <c r="D76" i="1"/>
  <c r="D77" i="1" s="1"/>
  <c r="J76" i="1"/>
  <c r="J77" i="1" s="1"/>
  <c r="I76" i="1"/>
  <c r="I77" i="1" s="1"/>
  <c r="K76" i="1"/>
  <c r="K77" i="1" s="1"/>
  <c r="L76" i="1"/>
  <c r="L77" i="1" s="1"/>
  <c r="M76" i="1"/>
  <c r="M77" i="1" s="1"/>
  <c r="N76" i="1"/>
  <c r="N77" i="1" s="1"/>
  <c r="Q76" i="1"/>
  <c r="Q77" i="1" s="1"/>
  <c r="O76" i="1"/>
  <c r="O77" i="1" s="1"/>
  <c r="P76" i="1"/>
  <c r="P77" i="1" s="1"/>
  <c r="S76" i="1"/>
  <c r="S77" i="1" s="1"/>
  <c r="R76" i="1"/>
  <c r="R77" i="1" s="1"/>
  <c r="U76" i="1"/>
  <c r="U77" i="1" s="1"/>
  <c r="T76" i="1"/>
  <c r="T77" i="1" s="1"/>
  <c r="V76" i="1"/>
  <c r="V77" i="1" s="1"/>
  <c r="W76" i="1"/>
  <c r="W77" i="1" s="1"/>
  <c r="X76" i="1"/>
  <c r="X77" i="1" s="1"/>
  <c r="AA76" i="1"/>
  <c r="AA77" i="1" s="1"/>
  <c r="Y76" i="1"/>
  <c r="Y77" i="1" s="1"/>
  <c r="AB76" i="1"/>
  <c r="AB77" i="1" s="1"/>
  <c r="Z76" i="1"/>
  <c r="Z77" i="1" s="1"/>
  <c r="AC76" i="1"/>
  <c r="AC77" i="1" s="1"/>
  <c r="AE76" i="1"/>
  <c r="AE77" i="1" s="1"/>
  <c r="AD76" i="1"/>
  <c r="AD77" i="1" s="1"/>
  <c r="AF76" i="1"/>
  <c r="AF77" i="1" s="1"/>
  <c r="AG76" i="1"/>
  <c r="AG77" i="1" s="1"/>
  <c r="AG78" i="1" s="1"/>
  <c r="AK76" i="1"/>
  <c r="AK77" i="1" s="1"/>
  <c r="AI76" i="1"/>
  <c r="AI77" i="1" s="1"/>
  <c r="AH76" i="1"/>
  <c r="AH77" i="1" s="1"/>
  <c r="AJ77" i="1"/>
  <c r="AJ78" i="1" s="1"/>
  <c r="AM75" i="1"/>
  <c r="K10" i="1"/>
  <c r="G47" i="1"/>
  <c r="AM65" i="1"/>
  <c r="G58" i="1"/>
  <c r="AM35" i="1"/>
  <c r="H6" i="1" s="1"/>
  <c r="J10" i="1"/>
  <c r="J5" i="1"/>
  <c r="AM47" i="1"/>
  <c r="J6" i="1" s="1"/>
  <c r="D35" i="1"/>
  <c r="H10" i="1"/>
  <c r="C25" i="1"/>
  <c r="E17" i="1"/>
  <c r="CQ153" i="10" l="1"/>
  <c r="CQ152" i="10"/>
  <c r="CP155" i="10"/>
  <c r="F168" i="1"/>
  <c r="C139" i="1"/>
  <c r="D168" i="1"/>
  <c r="CI146" i="1"/>
  <c r="CI147" i="1" s="1"/>
  <c r="CI145" i="1"/>
  <c r="P146" i="1"/>
  <c r="P147" i="1" s="1"/>
  <c r="P148" i="1" s="1"/>
  <c r="D146" i="1"/>
  <c r="D147" i="1" s="1"/>
  <c r="BP146" i="1"/>
  <c r="BP147" i="1" s="1"/>
  <c r="BP148" i="1" s="1"/>
  <c r="BY146" i="1"/>
  <c r="BY147" i="1" s="1"/>
  <c r="BY148" i="1" s="1"/>
  <c r="CM155" i="9"/>
  <c r="CM152" i="9"/>
  <c r="CN153" i="9" s="1"/>
  <c r="AO62" i="1"/>
  <c r="AO63" i="1"/>
  <c r="AN65" i="1"/>
  <c r="AO152" i="1"/>
  <c r="AP153" i="1" s="1"/>
  <c r="M9" i="1"/>
  <c r="Y85" i="1"/>
  <c r="Y83" i="1" s="1"/>
  <c r="Y96" i="1"/>
  <c r="Y97" i="1"/>
  <c r="N10" i="1"/>
  <c r="AF78" i="1"/>
  <c r="S78" i="1"/>
  <c r="Q78" i="1"/>
  <c r="U78" i="1"/>
  <c r="AC78" i="1"/>
  <c r="Z78" i="1"/>
  <c r="W78" i="1"/>
  <c r="X78" i="1"/>
  <c r="H78" i="1"/>
  <c r="V78" i="1"/>
  <c r="AK78" i="1"/>
  <c r="AD78" i="1"/>
  <c r="G78" i="1"/>
  <c r="P78" i="1"/>
  <c r="M78" i="1"/>
  <c r="T78" i="1"/>
  <c r="D78" i="1"/>
  <c r="J78" i="1"/>
  <c r="AI78" i="1"/>
  <c r="AE78" i="1"/>
  <c r="AB78" i="1"/>
  <c r="N78" i="1"/>
  <c r="L78" i="1"/>
  <c r="R78" i="1"/>
  <c r="K78" i="1"/>
  <c r="F78" i="1"/>
  <c r="Y78" i="1"/>
  <c r="E78" i="1"/>
  <c r="O78" i="1"/>
  <c r="AA78" i="1"/>
  <c r="AH78" i="1"/>
  <c r="I78" i="1"/>
  <c r="AL78" i="1"/>
  <c r="AM78" i="1"/>
  <c r="K12" i="1"/>
  <c r="K13" i="1" s="1"/>
  <c r="J12" i="1"/>
  <c r="J13" i="1" s="1"/>
  <c r="F17" i="1"/>
  <c r="E21" i="1"/>
  <c r="E20" i="1"/>
  <c r="H5" i="1"/>
  <c r="H12" i="1"/>
  <c r="H13" i="1" s="1"/>
  <c r="G9" i="1"/>
  <c r="E19" i="1"/>
  <c r="F19" i="1" s="1"/>
  <c r="G19" i="1" s="1"/>
  <c r="H19" i="1" s="1"/>
  <c r="I19" i="1" s="1"/>
  <c r="J19" i="1" s="1"/>
  <c r="K19" i="1" s="1"/>
  <c r="L19" i="1" s="1"/>
  <c r="M19" i="1" s="1"/>
  <c r="N19" i="1" s="1"/>
  <c r="O19" i="1" s="1"/>
  <c r="P19" i="1" s="1"/>
  <c r="Q19" i="1" s="1"/>
  <c r="R19" i="1" s="1"/>
  <c r="S19" i="1" s="1"/>
  <c r="T19" i="1" s="1"/>
  <c r="U19" i="1" s="1"/>
  <c r="V19" i="1" s="1"/>
  <c r="W19" i="1" s="1"/>
  <c r="X19" i="1" s="1"/>
  <c r="Y19" i="1" s="1"/>
  <c r="Z19" i="1" s="1"/>
  <c r="AA19" i="1" s="1"/>
  <c r="AB19" i="1" s="1"/>
  <c r="AC19" i="1" s="1"/>
  <c r="AD19" i="1" s="1"/>
  <c r="AE19" i="1" s="1"/>
  <c r="AF19" i="1" s="1"/>
  <c r="AG19" i="1" s="1"/>
  <c r="AH19" i="1" s="1"/>
  <c r="AI19" i="1" s="1"/>
  <c r="AJ19" i="1" s="1"/>
  <c r="AK19" i="1" s="1"/>
  <c r="AL19" i="1" s="1"/>
  <c r="AM19" i="1" s="1"/>
  <c r="CR153" i="10" l="1"/>
  <c r="CR152" i="10"/>
  <c r="CQ155" i="10"/>
  <c r="CI148" i="1"/>
  <c r="D148" i="1"/>
  <c r="AP155" i="1"/>
  <c r="CN155" i="9"/>
  <c r="CN152" i="9"/>
  <c r="CO153" i="9" s="1"/>
  <c r="B119" i="1"/>
  <c r="E166" i="1" s="1"/>
  <c r="B139" i="1"/>
  <c r="E168" i="1" s="1"/>
  <c r="AO65" i="1"/>
  <c r="AP152" i="1"/>
  <c r="AQ153" i="1" s="1"/>
  <c r="AQ155" i="1" s="1"/>
  <c r="AP63" i="1"/>
  <c r="AP62" i="1"/>
  <c r="M6" i="1"/>
  <c r="N6" i="1"/>
  <c r="Z84" i="1"/>
  <c r="Y86" i="1"/>
  <c r="Y98" i="1"/>
  <c r="Y95" i="1"/>
  <c r="N5" i="1"/>
  <c r="N12" i="1"/>
  <c r="N13" i="1" s="1"/>
  <c r="C79" i="1"/>
  <c r="B79" i="1" s="1"/>
  <c r="G17" i="1"/>
  <c r="F20" i="1"/>
  <c r="F21" i="1"/>
  <c r="D22" i="1"/>
  <c r="E22" i="1"/>
  <c r="CS153" i="10" l="1"/>
  <c r="CS152" i="10"/>
  <c r="CR155" i="10"/>
  <c r="CO155" i="9"/>
  <c r="CO152" i="9"/>
  <c r="CP153" i="9" s="1"/>
  <c r="AP65" i="1"/>
  <c r="AQ62" i="1"/>
  <c r="AQ63" i="1"/>
  <c r="AQ152" i="1"/>
  <c r="AR153" i="1" s="1"/>
  <c r="AR155" i="1" s="1"/>
  <c r="Z85" i="1"/>
  <c r="Z83" i="1" s="1"/>
  <c r="Z96" i="1"/>
  <c r="Z97" i="1"/>
  <c r="F22" i="1"/>
  <c r="H17" i="1"/>
  <c r="G21" i="1"/>
  <c r="G20" i="1"/>
  <c r="CT153" i="10" l="1"/>
  <c r="CT152" i="10"/>
  <c r="CS155" i="10"/>
  <c r="CP152" i="9"/>
  <c r="CQ153" i="9" s="1"/>
  <c r="CP155" i="9"/>
  <c r="AR62" i="1"/>
  <c r="AR63" i="1"/>
  <c r="AR152" i="1"/>
  <c r="AS153" i="1" s="1"/>
  <c r="AS155" i="1" s="1"/>
  <c r="AQ65" i="1"/>
  <c r="Z86" i="1"/>
  <c r="AA84" i="1"/>
  <c r="Z98" i="1"/>
  <c r="Z95" i="1"/>
  <c r="G22" i="1"/>
  <c r="I17" i="1"/>
  <c r="H20" i="1"/>
  <c r="H21" i="1"/>
  <c r="CU153" i="10" l="1"/>
  <c r="CU152" i="10"/>
  <c r="CT155" i="10"/>
  <c r="CQ155" i="9"/>
  <c r="CQ152" i="9"/>
  <c r="CR153" i="9" s="1"/>
  <c r="AR65" i="1"/>
  <c r="AS152" i="1"/>
  <c r="AT153" i="1" s="1"/>
  <c r="AT155" i="1" s="1"/>
  <c r="AS62" i="1"/>
  <c r="AS63" i="1"/>
  <c r="AA85" i="1"/>
  <c r="AA83" i="1" s="1"/>
  <c r="AA96" i="1"/>
  <c r="AA97" i="1"/>
  <c r="H22" i="1"/>
  <c r="J17" i="1"/>
  <c r="I21" i="1"/>
  <c r="I20" i="1"/>
  <c r="CV153" i="10" l="1"/>
  <c r="CV152" i="10"/>
  <c r="CU155" i="10"/>
  <c r="CR155" i="9"/>
  <c r="CR152" i="9"/>
  <c r="CS153" i="9" s="1"/>
  <c r="AS65" i="1"/>
  <c r="AT63" i="1"/>
  <c r="AT62" i="1"/>
  <c r="AT152" i="1"/>
  <c r="AU153" i="1" s="1"/>
  <c r="AU155" i="1" s="1"/>
  <c r="AB84" i="1"/>
  <c r="AA86" i="1"/>
  <c r="AA98" i="1"/>
  <c r="AA95" i="1"/>
  <c r="K17" i="1"/>
  <c r="J21" i="1"/>
  <c r="J20" i="1"/>
  <c r="I22" i="1"/>
  <c r="CV155" i="10" l="1"/>
  <c r="CW153" i="10"/>
  <c r="CW152" i="10"/>
  <c r="CS155" i="9"/>
  <c r="CS152" i="9"/>
  <c r="CT153" i="9" s="1"/>
  <c r="AU152" i="1"/>
  <c r="AV153" i="1" s="1"/>
  <c r="AV155" i="1" s="1"/>
  <c r="AU63" i="1"/>
  <c r="AU62" i="1"/>
  <c r="AT65" i="1"/>
  <c r="AB85" i="1"/>
  <c r="AB83" i="1" s="1"/>
  <c r="AB96" i="1"/>
  <c r="AB97" i="1"/>
  <c r="L17" i="1"/>
  <c r="K21" i="1"/>
  <c r="K20" i="1"/>
  <c r="J22" i="1"/>
  <c r="CW155" i="10" l="1"/>
  <c r="CX153" i="10"/>
  <c r="CX152" i="10"/>
  <c r="CT155" i="9"/>
  <c r="CT152" i="9"/>
  <c r="CU153" i="9" s="1"/>
  <c r="AU65" i="1"/>
  <c r="AV62" i="1"/>
  <c r="AV63" i="1"/>
  <c r="AV152" i="1"/>
  <c r="AW153" i="1" s="1"/>
  <c r="AW155" i="1" s="1"/>
  <c r="AB86" i="1"/>
  <c r="AC84" i="1"/>
  <c r="AB98" i="1"/>
  <c r="AB95" i="1"/>
  <c r="M17" i="1"/>
  <c r="L21" i="1"/>
  <c r="L20" i="1"/>
  <c r="K22" i="1"/>
  <c r="CX155" i="10" l="1"/>
  <c r="CY153" i="10"/>
  <c r="CY152" i="10"/>
  <c r="CU155" i="9"/>
  <c r="CU152" i="9"/>
  <c r="CV153" i="9" s="1"/>
  <c r="AV65" i="1"/>
  <c r="AW62" i="1"/>
  <c r="AW63" i="1"/>
  <c r="AW152" i="1"/>
  <c r="AX153" i="1" s="1"/>
  <c r="AC85" i="1"/>
  <c r="AC83" i="1" s="1"/>
  <c r="AC96" i="1"/>
  <c r="AC97" i="1"/>
  <c r="N17" i="1"/>
  <c r="M20" i="1"/>
  <c r="M21" i="1"/>
  <c r="L22" i="1"/>
  <c r="CZ153" i="10" l="1"/>
  <c r="CZ152" i="10"/>
  <c r="CY155" i="10"/>
  <c r="AX155" i="1"/>
  <c r="CV155" i="9"/>
  <c r="CV152" i="9"/>
  <c r="CW153" i="9" s="1"/>
  <c r="AX62" i="1"/>
  <c r="AX63" i="1"/>
  <c r="AX152" i="1"/>
  <c r="AY153" i="1" s="1"/>
  <c r="AY155" i="1" s="1"/>
  <c r="AW65" i="1"/>
  <c r="AD84" i="1"/>
  <c r="AC86" i="1"/>
  <c r="AC98" i="1"/>
  <c r="AC95" i="1"/>
  <c r="M22" i="1"/>
  <c r="O17" i="1"/>
  <c r="N20" i="1"/>
  <c r="N21" i="1"/>
  <c r="DA153" i="10" l="1"/>
  <c r="DA152" i="10"/>
  <c r="CZ155" i="10"/>
  <c r="CW155" i="9"/>
  <c r="CW152" i="9"/>
  <c r="CX153" i="9" s="1"/>
  <c r="AX65" i="1"/>
  <c r="AY63" i="1"/>
  <c r="AY62" i="1"/>
  <c r="AY152" i="1"/>
  <c r="AZ153" i="1" s="1"/>
  <c r="AZ155" i="1" s="1"/>
  <c r="AD85" i="1"/>
  <c r="AD83" i="1" s="1"/>
  <c r="AD96" i="1"/>
  <c r="AD97" i="1"/>
  <c r="N22" i="1"/>
  <c r="P17" i="1"/>
  <c r="O20" i="1"/>
  <c r="O21" i="1"/>
  <c r="DB152" i="10" l="1"/>
  <c r="DB153" i="10"/>
  <c r="DA155" i="10"/>
  <c r="CX155" i="9"/>
  <c r="CX152" i="9"/>
  <c r="CY153" i="9" s="1"/>
  <c r="AY65" i="1"/>
  <c r="AZ152" i="1"/>
  <c r="BA153" i="1" s="1"/>
  <c r="BA155" i="1" s="1"/>
  <c r="AZ62" i="1"/>
  <c r="AZ63" i="1"/>
  <c r="AD86" i="1"/>
  <c r="AE84" i="1"/>
  <c r="AD98" i="1"/>
  <c r="AD95" i="1"/>
  <c r="O22" i="1"/>
  <c r="Q17" i="1"/>
  <c r="P21" i="1"/>
  <c r="P20" i="1"/>
  <c r="DB155" i="10" l="1"/>
  <c r="DC153" i="10"/>
  <c r="DC152" i="10"/>
  <c r="CY155" i="9"/>
  <c r="CY152" i="9"/>
  <c r="CZ153" i="9" s="1"/>
  <c r="BA63" i="1"/>
  <c r="BA62" i="1"/>
  <c r="AZ65" i="1"/>
  <c r="BA152" i="1"/>
  <c r="BB153" i="1" s="1"/>
  <c r="BB155" i="1" s="1"/>
  <c r="AE85" i="1"/>
  <c r="AE83" i="1" s="1"/>
  <c r="AE96" i="1"/>
  <c r="AE97" i="1"/>
  <c r="R17" i="1"/>
  <c r="Q20" i="1"/>
  <c r="Q21" i="1"/>
  <c r="P22" i="1"/>
  <c r="DC155" i="10" l="1"/>
  <c r="DD153" i="10"/>
  <c r="DD152" i="10"/>
  <c r="CZ155" i="9"/>
  <c r="CZ152" i="9"/>
  <c r="DA153" i="9" s="1"/>
  <c r="BB152" i="1"/>
  <c r="BC153" i="1" s="1"/>
  <c r="BC155" i="1" s="1"/>
  <c r="BA65" i="1"/>
  <c r="BB63" i="1"/>
  <c r="BB62" i="1"/>
  <c r="AF84" i="1"/>
  <c r="AE86" i="1"/>
  <c r="AE98" i="1"/>
  <c r="AE95" i="1"/>
  <c r="Q22" i="1"/>
  <c r="S17" i="1"/>
  <c r="R20" i="1"/>
  <c r="R21" i="1"/>
  <c r="DE153" i="10" l="1"/>
  <c r="DE152" i="10"/>
  <c r="DD155" i="10"/>
  <c r="DA155" i="9"/>
  <c r="DA152" i="9"/>
  <c r="DB153" i="9" s="1"/>
  <c r="BC63" i="1"/>
  <c r="BC62" i="1"/>
  <c r="BC152" i="1"/>
  <c r="BD153" i="1" s="1"/>
  <c r="BD155" i="1" s="1"/>
  <c r="BB65" i="1"/>
  <c r="AF85" i="1"/>
  <c r="AF83" i="1" s="1"/>
  <c r="AF96" i="1"/>
  <c r="AF97" i="1"/>
  <c r="T17" i="1"/>
  <c r="S21" i="1"/>
  <c r="S20" i="1"/>
  <c r="R22" i="1"/>
  <c r="DF153" i="10" l="1"/>
  <c r="DF152" i="10"/>
  <c r="DE155" i="10"/>
  <c r="DB152" i="9"/>
  <c r="DC153" i="9" s="1"/>
  <c r="DB155" i="9"/>
  <c r="BD152" i="1"/>
  <c r="BE153" i="1" s="1"/>
  <c r="BE155" i="1" s="1"/>
  <c r="BD62" i="1"/>
  <c r="BD63" i="1"/>
  <c r="AF86" i="1"/>
  <c r="BC65" i="1"/>
  <c r="AG84" i="1"/>
  <c r="AF98" i="1"/>
  <c r="AF95" i="1"/>
  <c r="U17" i="1"/>
  <c r="T21" i="1"/>
  <c r="T20" i="1"/>
  <c r="S22" i="1"/>
  <c r="DG153" i="10" l="1"/>
  <c r="DG152" i="10"/>
  <c r="DF155" i="10"/>
  <c r="DC155" i="9"/>
  <c r="DC152" i="9"/>
  <c r="DD153" i="9" s="1"/>
  <c r="BD65" i="1"/>
  <c r="BE62" i="1"/>
  <c r="BE63" i="1"/>
  <c r="BE152" i="1"/>
  <c r="BF153" i="1" s="1"/>
  <c r="BF155" i="1" s="1"/>
  <c r="AG85" i="1"/>
  <c r="AG83" i="1" s="1"/>
  <c r="AG96" i="1"/>
  <c r="AG97" i="1"/>
  <c r="V17" i="1"/>
  <c r="U21" i="1"/>
  <c r="U20" i="1"/>
  <c r="T22" i="1"/>
  <c r="DH153" i="10" l="1"/>
  <c r="DH152" i="10"/>
  <c r="DG155" i="10"/>
  <c r="DD155" i="9"/>
  <c r="DD152" i="9"/>
  <c r="DE153" i="9" s="1"/>
  <c r="BE65" i="1"/>
  <c r="BF63" i="1"/>
  <c r="BF62" i="1"/>
  <c r="BF152" i="1"/>
  <c r="BG153" i="1" s="1"/>
  <c r="BG155" i="1" s="1"/>
  <c r="AG86" i="1"/>
  <c r="AH84" i="1"/>
  <c r="AG98" i="1"/>
  <c r="AG95" i="1"/>
  <c r="W17" i="1"/>
  <c r="V20" i="1"/>
  <c r="V21" i="1"/>
  <c r="U22" i="1"/>
  <c r="DI153" i="10" l="1"/>
  <c r="DI152" i="10"/>
  <c r="DH155" i="10"/>
  <c r="DE155" i="9"/>
  <c r="DE152" i="9"/>
  <c r="DF153" i="9" s="1"/>
  <c r="BG152" i="1"/>
  <c r="BH153" i="1" s="1"/>
  <c r="BH155" i="1" s="1"/>
  <c r="BF65" i="1"/>
  <c r="BG62" i="1"/>
  <c r="BG63" i="1"/>
  <c r="AH96" i="1"/>
  <c r="AH85" i="1"/>
  <c r="AH83" i="1" s="1"/>
  <c r="AH97" i="1"/>
  <c r="V22" i="1"/>
  <c r="X17" i="1"/>
  <c r="W21" i="1"/>
  <c r="W20" i="1"/>
  <c r="DJ152" i="10" l="1"/>
  <c r="DJ153" i="10"/>
  <c r="DI155" i="10"/>
  <c r="DF152" i="9"/>
  <c r="DG153" i="9" s="1"/>
  <c r="DF155" i="9"/>
  <c r="BG65" i="1"/>
  <c r="BH152" i="1"/>
  <c r="BI153" i="1" s="1"/>
  <c r="BI155" i="1" s="1"/>
  <c r="BH63" i="1"/>
  <c r="BH62" i="1"/>
  <c r="AH86" i="1"/>
  <c r="AI84" i="1"/>
  <c r="AH98" i="1"/>
  <c r="AH95" i="1"/>
  <c r="Y17" i="1"/>
  <c r="X20" i="1"/>
  <c r="X21" i="1"/>
  <c r="W22" i="1"/>
  <c r="DJ155" i="10" l="1"/>
  <c r="DK153" i="10"/>
  <c r="DK152" i="10"/>
  <c r="DG155" i="9"/>
  <c r="DG152" i="9"/>
  <c r="DH153" i="9" s="1"/>
  <c r="BI63" i="1"/>
  <c r="BI62" i="1"/>
  <c r="BH65" i="1"/>
  <c r="BI152" i="1"/>
  <c r="BJ153" i="1" s="1"/>
  <c r="BJ155" i="1" s="1"/>
  <c r="AI85" i="1"/>
  <c r="AI83" i="1" s="1"/>
  <c r="AI96" i="1"/>
  <c r="AI97" i="1"/>
  <c r="X22" i="1"/>
  <c r="Z17" i="1"/>
  <c r="Y20" i="1"/>
  <c r="Y21" i="1"/>
  <c r="DK155" i="10" l="1"/>
  <c r="DL153" i="10"/>
  <c r="DL152" i="10"/>
  <c r="DH155" i="9"/>
  <c r="DH152" i="9"/>
  <c r="DI153" i="9" s="1"/>
  <c r="BJ63" i="1"/>
  <c r="BJ62" i="1"/>
  <c r="BJ152" i="1"/>
  <c r="BK153" i="1" s="1"/>
  <c r="BK155" i="1" s="1"/>
  <c r="BI65" i="1"/>
  <c r="AJ84" i="1"/>
  <c r="AI86" i="1"/>
  <c r="AI98" i="1"/>
  <c r="AI95" i="1"/>
  <c r="Y22" i="1"/>
  <c r="AA17" i="1"/>
  <c r="Z21" i="1"/>
  <c r="Z20" i="1"/>
  <c r="DM153" i="10" l="1"/>
  <c r="DM152" i="10"/>
  <c r="DL155" i="10"/>
  <c r="DI155" i="9"/>
  <c r="DI152" i="9"/>
  <c r="DJ153" i="9" s="1"/>
  <c r="BK152" i="1"/>
  <c r="BL153" i="1" s="1"/>
  <c r="BL155" i="1" s="1"/>
  <c r="BK63" i="1"/>
  <c r="BK62" i="1"/>
  <c r="BJ65" i="1"/>
  <c r="AJ85" i="1"/>
  <c r="AJ83" i="1" s="1"/>
  <c r="AJ96" i="1"/>
  <c r="AJ97" i="1"/>
  <c r="Z22" i="1"/>
  <c r="AB17" i="1"/>
  <c r="AA21" i="1"/>
  <c r="AA20" i="1"/>
  <c r="DM155" i="10" l="1"/>
  <c r="DN153" i="10"/>
  <c r="DN152" i="10"/>
  <c r="BJ66" i="1"/>
  <c r="BJ67" i="1" s="1"/>
  <c r="BJ68" i="1" s="1"/>
  <c r="C169" i="1"/>
  <c r="F9" i="3" s="1"/>
  <c r="DJ155" i="9"/>
  <c r="DJ152" i="9"/>
  <c r="DK153" i="9" s="1"/>
  <c r="BH66" i="1"/>
  <c r="BH67" i="1" s="1"/>
  <c r="BH68" i="1" s="1"/>
  <c r="BL152" i="1"/>
  <c r="BM153" i="1" s="1"/>
  <c r="BM155" i="1" s="1"/>
  <c r="BK66" i="1"/>
  <c r="BK67" i="1" s="1"/>
  <c r="BK65" i="1"/>
  <c r="F66" i="1"/>
  <c r="F67" i="1" s="1"/>
  <c r="F68" i="1" s="1"/>
  <c r="G66" i="1"/>
  <c r="G67" i="1" s="1"/>
  <c r="G68" i="1" s="1"/>
  <c r="D66" i="1"/>
  <c r="D67" i="1" s="1"/>
  <c r="E66" i="1"/>
  <c r="E67" i="1" s="1"/>
  <c r="E68" i="1" s="1"/>
  <c r="I66" i="1"/>
  <c r="I67" i="1" s="1"/>
  <c r="I68" i="1" s="1"/>
  <c r="J66" i="1"/>
  <c r="J67" i="1" s="1"/>
  <c r="J68" i="1" s="1"/>
  <c r="H66" i="1"/>
  <c r="H67" i="1" s="1"/>
  <c r="H68" i="1" s="1"/>
  <c r="L66" i="1"/>
  <c r="L67" i="1" s="1"/>
  <c r="L68" i="1" s="1"/>
  <c r="K66" i="1"/>
  <c r="K67" i="1" s="1"/>
  <c r="K68" i="1" s="1"/>
  <c r="O66" i="1"/>
  <c r="O67" i="1" s="1"/>
  <c r="O68" i="1" s="1"/>
  <c r="M66" i="1"/>
  <c r="M67" i="1" s="1"/>
  <c r="M68" i="1" s="1"/>
  <c r="N66" i="1"/>
  <c r="N67" i="1" s="1"/>
  <c r="N68" i="1" s="1"/>
  <c r="P66" i="1"/>
  <c r="P67" i="1" s="1"/>
  <c r="P68" i="1" s="1"/>
  <c r="Q66" i="1"/>
  <c r="Q67" i="1" s="1"/>
  <c r="Q68" i="1" s="1"/>
  <c r="S66" i="1"/>
  <c r="S67" i="1" s="1"/>
  <c r="S68" i="1" s="1"/>
  <c r="R66" i="1"/>
  <c r="R67" i="1" s="1"/>
  <c r="R68" i="1" s="1"/>
  <c r="T66" i="1"/>
  <c r="T67" i="1" s="1"/>
  <c r="T68" i="1" s="1"/>
  <c r="U66" i="1"/>
  <c r="U67" i="1" s="1"/>
  <c r="U68" i="1" s="1"/>
  <c r="V66" i="1"/>
  <c r="V67" i="1" s="1"/>
  <c r="V68" i="1" s="1"/>
  <c r="X66" i="1"/>
  <c r="X67" i="1" s="1"/>
  <c r="X68" i="1" s="1"/>
  <c r="W66" i="1"/>
  <c r="W67" i="1" s="1"/>
  <c r="W68" i="1" s="1"/>
  <c r="Y66" i="1"/>
  <c r="Y67" i="1" s="1"/>
  <c r="Y68" i="1" s="1"/>
  <c r="Z66" i="1"/>
  <c r="Z67" i="1" s="1"/>
  <c r="Z68" i="1" s="1"/>
  <c r="AA66" i="1"/>
  <c r="AA67" i="1" s="1"/>
  <c r="AA68" i="1" s="1"/>
  <c r="AB66" i="1"/>
  <c r="AB67" i="1" s="1"/>
  <c r="AB68" i="1" s="1"/>
  <c r="AC66" i="1"/>
  <c r="AC67" i="1" s="1"/>
  <c r="AC68" i="1" s="1"/>
  <c r="AD66" i="1"/>
  <c r="AD67" i="1" s="1"/>
  <c r="AD68" i="1" s="1"/>
  <c r="AE66" i="1"/>
  <c r="AE67" i="1" s="1"/>
  <c r="AE68" i="1" s="1"/>
  <c r="AF66" i="1"/>
  <c r="AF67" i="1" s="1"/>
  <c r="AF68" i="1" s="1"/>
  <c r="AH66" i="1"/>
  <c r="AH67" i="1" s="1"/>
  <c r="AH68" i="1" s="1"/>
  <c r="AG66" i="1"/>
  <c r="AG67" i="1" s="1"/>
  <c r="AG68" i="1" s="1"/>
  <c r="AI66" i="1"/>
  <c r="AI67" i="1" s="1"/>
  <c r="AI68" i="1" s="1"/>
  <c r="AJ66" i="1"/>
  <c r="AJ67" i="1" s="1"/>
  <c r="AJ68" i="1" s="1"/>
  <c r="AK66" i="1"/>
  <c r="AK67" i="1" s="1"/>
  <c r="AK68" i="1" s="1"/>
  <c r="AL66" i="1"/>
  <c r="AL67" i="1" s="1"/>
  <c r="AL68" i="1" s="1"/>
  <c r="AM66" i="1"/>
  <c r="AM67" i="1" s="1"/>
  <c r="AM68" i="1" s="1"/>
  <c r="AO66" i="1"/>
  <c r="AO67" i="1" s="1"/>
  <c r="AO68" i="1" s="1"/>
  <c r="AN66" i="1"/>
  <c r="AN67" i="1" s="1"/>
  <c r="AN68" i="1" s="1"/>
  <c r="AP66" i="1"/>
  <c r="AP67" i="1" s="1"/>
  <c r="AP68" i="1" s="1"/>
  <c r="AS66" i="1"/>
  <c r="AS67" i="1" s="1"/>
  <c r="AS68" i="1" s="1"/>
  <c r="AQ66" i="1"/>
  <c r="AQ67" i="1" s="1"/>
  <c r="AQ68" i="1" s="1"/>
  <c r="AR66" i="1"/>
  <c r="AR67" i="1" s="1"/>
  <c r="AR68" i="1" s="1"/>
  <c r="AV66" i="1"/>
  <c r="AV67" i="1" s="1"/>
  <c r="AV68" i="1" s="1"/>
  <c r="AT66" i="1"/>
  <c r="AT67" i="1" s="1"/>
  <c r="AT68" i="1" s="1"/>
  <c r="AU66" i="1"/>
  <c r="AU67" i="1" s="1"/>
  <c r="AU68" i="1" s="1"/>
  <c r="AX66" i="1"/>
  <c r="AX67" i="1" s="1"/>
  <c r="AX68" i="1" s="1"/>
  <c r="AW66" i="1"/>
  <c r="AW67" i="1" s="1"/>
  <c r="AW68" i="1" s="1"/>
  <c r="AY66" i="1"/>
  <c r="AY67" i="1" s="1"/>
  <c r="AY68" i="1" s="1"/>
  <c r="BA66" i="1"/>
  <c r="BA67" i="1" s="1"/>
  <c r="BA68" i="1" s="1"/>
  <c r="BB66" i="1"/>
  <c r="BB67" i="1" s="1"/>
  <c r="BB68" i="1" s="1"/>
  <c r="AZ66" i="1"/>
  <c r="AZ67" i="1" s="1"/>
  <c r="AZ68" i="1" s="1"/>
  <c r="BE66" i="1"/>
  <c r="BE67" i="1" s="1"/>
  <c r="BE68" i="1" s="1"/>
  <c r="BI66" i="1"/>
  <c r="BI67" i="1" s="1"/>
  <c r="BI68" i="1" s="1"/>
  <c r="BG66" i="1"/>
  <c r="BG67" i="1" s="1"/>
  <c r="BG68" i="1" s="1"/>
  <c r="BF66" i="1"/>
  <c r="BF67" i="1" s="1"/>
  <c r="BF68" i="1" s="1"/>
  <c r="BD66" i="1"/>
  <c r="BD67" i="1" s="1"/>
  <c r="BD68" i="1" s="1"/>
  <c r="BC66" i="1"/>
  <c r="BC67" i="1" s="1"/>
  <c r="BC68" i="1" s="1"/>
  <c r="AJ86" i="1"/>
  <c r="AK84" i="1"/>
  <c r="AJ98" i="1"/>
  <c r="AJ95" i="1"/>
  <c r="AC17" i="1"/>
  <c r="AB21" i="1"/>
  <c r="AB20" i="1"/>
  <c r="AA22" i="1"/>
  <c r="DO153" i="10" l="1"/>
  <c r="DO152" i="10"/>
  <c r="DN155" i="10"/>
  <c r="D169" i="1"/>
  <c r="DK155" i="9"/>
  <c r="DK152" i="9"/>
  <c r="DL153" i="9" s="1"/>
  <c r="BM152" i="1"/>
  <c r="BN153" i="1" s="1"/>
  <c r="BN155" i="1" s="1"/>
  <c r="D68" i="1"/>
  <c r="M10" i="1"/>
  <c r="BK68" i="1"/>
  <c r="AK85" i="1"/>
  <c r="AK83" i="1" s="1"/>
  <c r="AK96" i="1"/>
  <c r="AK97" i="1"/>
  <c r="AD17" i="1"/>
  <c r="AC20" i="1"/>
  <c r="AC21" i="1"/>
  <c r="AB22" i="1"/>
  <c r="DP153" i="10" l="1"/>
  <c r="DP152" i="10"/>
  <c r="DO155" i="10"/>
  <c r="C69" i="1"/>
  <c r="B69" i="1" s="1"/>
  <c r="E169" i="1" s="1"/>
  <c r="F169" i="1"/>
  <c r="DL155" i="9"/>
  <c r="DL152" i="9"/>
  <c r="DM153" i="9" s="1"/>
  <c r="M5" i="1"/>
  <c r="M12" i="1"/>
  <c r="M13" i="1" s="1"/>
  <c r="BN152" i="1"/>
  <c r="BO153" i="1" s="1"/>
  <c r="BO155" i="1" s="1"/>
  <c r="AL84" i="1"/>
  <c r="AK86" i="1"/>
  <c r="AK98" i="1"/>
  <c r="AK95" i="1"/>
  <c r="AC22" i="1"/>
  <c r="AE17" i="1"/>
  <c r="AD21" i="1"/>
  <c r="AD20" i="1"/>
  <c r="DQ153" i="10" l="1"/>
  <c r="DQ152" i="10"/>
  <c r="DP155" i="10"/>
  <c r="DM155" i="9"/>
  <c r="DM152" i="9"/>
  <c r="DN153" i="9" s="1"/>
  <c r="BO152" i="1"/>
  <c r="BP153" i="1" s="1"/>
  <c r="BP155" i="1" s="1"/>
  <c r="AL85" i="1"/>
  <c r="AL83" i="1" s="1"/>
  <c r="AL96" i="1"/>
  <c r="AL97" i="1"/>
  <c r="AD22" i="1"/>
  <c r="AF17" i="1"/>
  <c r="AE20" i="1"/>
  <c r="AE21" i="1"/>
  <c r="DR152" i="10" l="1"/>
  <c r="DR153" i="10"/>
  <c r="DQ155" i="10"/>
  <c r="DN155" i="9"/>
  <c r="DN152" i="9"/>
  <c r="DO153" i="9" s="1"/>
  <c r="BP152" i="1"/>
  <c r="BQ153" i="1" s="1"/>
  <c r="BQ155" i="1" s="1"/>
  <c r="AL86" i="1"/>
  <c r="AM84" i="1"/>
  <c r="AL98" i="1"/>
  <c r="AL95" i="1"/>
  <c r="AE22" i="1"/>
  <c r="AG17" i="1"/>
  <c r="AF21" i="1"/>
  <c r="AF20" i="1"/>
  <c r="DR155" i="10" l="1"/>
  <c r="DS153" i="10"/>
  <c r="DN156" i="10" s="1"/>
  <c r="DN157" i="10" s="1"/>
  <c r="DN158" i="10" s="1"/>
  <c r="DS152" i="10"/>
  <c r="DO155" i="9"/>
  <c r="DO152" i="9"/>
  <c r="DP153" i="9" s="1"/>
  <c r="BQ152" i="1"/>
  <c r="BR153" i="1" s="1"/>
  <c r="BR155" i="1" s="1"/>
  <c r="AM85" i="1"/>
  <c r="AM86" i="1" s="1"/>
  <c r="AM96" i="1"/>
  <c r="Q7" i="1" s="1"/>
  <c r="P7" i="1"/>
  <c r="AM97" i="1"/>
  <c r="AH17" i="1"/>
  <c r="AG20" i="1"/>
  <c r="AG21" i="1"/>
  <c r="AF22" i="1"/>
  <c r="DS156" i="10" l="1"/>
  <c r="DS157" i="10" s="1"/>
  <c r="DS155" i="10"/>
  <c r="D156" i="10"/>
  <c r="D157" i="10" s="1"/>
  <c r="E156" i="10"/>
  <c r="E157" i="10" s="1"/>
  <c r="E158" i="10" s="1"/>
  <c r="I156" i="10"/>
  <c r="I157" i="10" s="1"/>
  <c r="I158" i="10" s="1"/>
  <c r="F156" i="10"/>
  <c r="F157" i="10" s="1"/>
  <c r="F158" i="10" s="1"/>
  <c r="G156" i="10"/>
  <c r="G157" i="10" s="1"/>
  <c r="G158" i="10" s="1"/>
  <c r="H156" i="10"/>
  <c r="H157" i="10" s="1"/>
  <c r="H158" i="10" s="1"/>
  <c r="K156" i="10"/>
  <c r="K157" i="10" s="1"/>
  <c r="K158" i="10" s="1"/>
  <c r="J156" i="10"/>
  <c r="J157" i="10" s="1"/>
  <c r="J158" i="10" s="1"/>
  <c r="M156" i="10"/>
  <c r="M157" i="10" s="1"/>
  <c r="M158" i="10" s="1"/>
  <c r="L156" i="10"/>
  <c r="L157" i="10" s="1"/>
  <c r="L158" i="10" s="1"/>
  <c r="N156" i="10"/>
  <c r="N157" i="10" s="1"/>
  <c r="N158" i="10" s="1"/>
  <c r="R156" i="10"/>
  <c r="R157" i="10" s="1"/>
  <c r="R158" i="10" s="1"/>
  <c r="Q156" i="10"/>
  <c r="Q157" i="10" s="1"/>
  <c r="Q158" i="10" s="1"/>
  <c r="P156" i="10"/>
  <c r="P157" i="10" s="1"/>
  <c r="P158" i="10" s="1"/>
  <c r="O156" i="10"/>
  <c r="O157" i="10" s="1"/>
  <c r="O158" i="10" s="1"/>
  <c r="S156" i="10"/>
  <c r="S157" i="10" s="1"/>
  <c r="S158" i="10" s="1"/>
  <c r="T156" i="10"/>
  <c r="T157" i="10" s="1"/>
  <c r="T158" i="10" s="1"/>
  <c r="U156" i="10"/>
  <c r="U157" i="10" s="1"/>
  <c r="U158" i="10" s="1"/>
  <c r="V156" i="10"/>
  <c r="V157" i="10" s="1"/>
  <c r="V158" i="10" s="1"/>
  <c r="X156" i="10"/>
  <c r="X157" i="10" s="1"/>
  <c r="X158" i="10" s="1"/>
  <c r="W156" i="10"/>
  <c r="W157" i="10" s="1"/>
  <c r="W158" i="10" s="1"/>
  <c r="Y156" i="10"/>
  <c r="Y157" i="10" s="1"/>
  <c r="Y158" i="10" s="1"/>
  <c r="Z156" i="10"/>
  <c r="Z157" i="10" s="1"/>
  <c r="Z158" i="10" s="1"/>
  <c r="AA156" i="10"/>
  <c r="AA157" i="10" s="1"/>
  <c r="AA158" i="10" s="1"/>
  <c r="AB156" i="10"/>
  <c r="AB157" i="10" s="1"/>
  <c r="AB158" i="10" s="1"/>
  <c r="AC156" i="10"/>
  <c r="AC157" i="10" s="1"/>
  <c r="AC158" i="10" s="1"/>
  <c r="AD156" i="10"/>
  <c r="AD157" i="10" s="1"/>
  <c r="AD158" i="10" s="1"/>
  <c r="AG156" i="10"/>
  <c r="AG157" i="10" s="1"/>
  <c r="AG158" i="10" s="1"/>
  <c r="AE156" i="10"/>
  <c r="AE157" i="10" s="1"/>
  <c r="AE158" i="10" s="1"/>
  <c r="AF156" i="10"/>
  <c r="AF157" i="10" s="1"/>
  <c r="AF158" i="10" s="1"/>
  <c r="AI156" i="10"/>
  <c r="AI157" i="10" s="1"/>
  <c r="AI158" i="10" s="1"/>
  <c r="AJ156" i="10"/>
  <c r="AJ157" i="10" s="1"/>
  <c r="AJ158" i="10" s="1"/>
  <c r="AH156" i="10"/>
  <c r="AH157" i="10" s="1"/>
  <c r="AH158" i="10" s="1"/>
  <c r="AL156" i="10"/>
  <c r="AL157" i="10" s="1"/>
  <c r="AL158" i="10" s="1"/>
  <c r="AK156" i="10"/>
  <c r="AK157" i="10" s="1"/>
  <c r="AK158" i="10" s="1"/>
  <c r="AO156" i="10"/>
  <c r="AO157" i="10" s="1"/>
  <c r="AO158" i="10" s="1"/>
  <c r="AM156" i="10"/>
  <c r="AM157" i="10" s="1"/>
  <c r="AM158" i="10" s="1"/>
  <c r="AN156" i="10"/>
  <c r="AN157" i="10" s="1"/>
  <c r="AN158" i="10" s="1"/>
  <c r="AR156" i="10"/>
  <c r="AR157" i="10" s="1"/>
  <c r="AR158" i="10" s="1"/>
  <c r="AP156" i="10"/>
  <c r="AP157" i="10" s="1"/>
  <c r="AP158" i="10" s="1"/>
  <c r="AQ156" i="10"/>
  <c r="AQ157" i="10" s="1"/>
  <c r="AQ158" i="10" s="1"/>
  <c r="AS156" i="10"/>
  <c r="AS157" i="10" s="1"/>
  <c r="AS158" i="10" s="1"/>
  <c r="AT156" i="10"/>
  <c r="AT157" i="10" s="1"/>
  <c r="AT158" i="10" s="1"/>
  <c r="AU156" i="10"/>
  <c r="AU157" i="10" s="1"/>
  <c r="AU158" i="10" s="1"/>
  <c r="AV156" i="10"/>
  <c r="AV157" i="10" s="1"/>
  <c r="AV158" i="10" s="1"/>
  <c r="AW156" i="10"/>
  <c r="AW157" i="10" s="1"/>
  <c r="AW158" i="10" s="1"/>
  <c r="AY156" i="10"/>
  <c r="AY157" i="10" s="1"/>
  <c r="AY158" i="10" s="1"/>
  <c r="AZ156" i="10"/>
  <c r="AZ157" i="10" s="1"/>
  <c r="AZ158" i="10" s="1"/>
  <c r="AX156" i="10"/>
  <c r="AX157" i="10" s="1"/>
  <c r="AX158" i="10" s="1"/>
  <c r="BA156" i="10"/>
  <c r="BA157" i="10" s="1"/>
  <c r="BA158" i="10" s="1"/>
  <c r="BC156" i="10"/>
  <c r="BC157" i="10" s="1"/>
  <c r="BC158" i="10" s="1"/>
  <c r="BB156" i="10"/>
  <c r="BB157" i="10" s="1"/>
  <c r="BB158" i="10" s="1"/>
  <c r="BE156" i="10"/>
  <c r="BE157" i="10" s="1"/>
  <c r="BE158" i="10" s="1"/>
  <c r="BD156" i="10"/>
  <c r="BD157" i="10" s="1"/>
  <c r="BD158" i="10" s="1"/>
  <c r="BG156" i="10"/>
  <c r="BG157" i="10" s="1"/>
  <c r="BG158" i="10" s="1"/>
  <c r="BF156" i="10"/>
  <c r="BF157" i="10" s="1"/>
  <c r="BF158" i="10" s="1"/>
  <c r="BI156" i="10"/>
  <c r="BI157" i="10" s="1"/>
  <c r="BI158" i="10" s="1"/>
  <c r="BH156" i="10"/>
  <c r="BH157" i="10" s="1"/>
  <c r="BH158" i="10" s="1"/>
  <c r="BK156" i="10"/>
  <c r="BK157" i="10" s="1"/>
  <c r="BK158" i="10" s="1"/>
  <c r="BL156" i="10"/>
  <c r="BL157" i="10" s="1"/>
  <c r="BL158" i="10" s="1"/>
  <c r="BJ156" i="10"/>
  <c r="BJ157" i="10" s="1"/>
  <c r="BJ158" i="10" s="1"/>
  <c r="BM156" i="10"/>
  <c r="BM157" i="10" s="1"/>
  <c r="BM158" i="10" s="1"/>
  <c r="BN156" i="10"/>
  <c r="BN157" i="10" s="1"/>
  <c r="BN158" i="10" s="1"/>
  <c r="BO156" i="10"/>
  <c r="BO157" i="10" s="1"/>
  <c r="BO158" i="10" s="1"/>
  <c r="BP156" i="10"/>
  <c r="BP157" i="10" s="1"/>
  <c r="BP158" i="10" s="1"/>
  <c r="BQ156" i="10"/>
  <c r="BQ157" i="10" s="1"/>
  <c r="BQ158" i="10" s="1"/>
  <c r="BT156" i="10"/>
  <c r="BT157" i="10" s="1"/>
  <c r="BT158" i="10" s="1"/>
  <c r="BU156" i="10"/>
  <c r="BU157" i="10" s="1"/>
  <c r="BU158" i="10" s="1"/>
  <c r="BS156" i="10"/>
  <c r="BS157" i="10" s="1"/>
  <c r="BS158" i="10" s="1"/>
  <c r="BR156" i="10"/>
  <c r="BR157" i="10" s="1"/>
  <c r="BR158" i="10" s="1"/>
  <c r="BW156" i="10"/>
  <c r="BW157" i="10" s="1"/>
  <c r="BW158" i="10" s="1"/>
  <c r="BV156" i="10"/>
  <c r="BV157" i="10" s="1"/>
  <c r="BV158" i="10" s="1"/>
  <c r="BZ156" i="10"/>
  <c r="BZ157" i="10" s="1"/>
  <c r="BZ158" i="10" s="1"/>
  <c r="BY156" i="10"/>
  <c r="BY157" i="10" s="1"/>
  <c r="BY158" i="10" s="1"/>
  <c r="BX156" i="10"/>
  <c r="BX157" i="10" s="1"/>
  <c r="BX158" i="10" s="1"/>
  <c r="CC156" i="10"/>
  <c r="CC157" i="10" s="1"/>
  <c r="CC158" i="10" s="1"/>
  <c r="CA156" i="10"/>
  <c r="CA157" i="10" s="1"/>
  <c r="CA158" i="10" s="1"/>
  <c r="CB156" i="10"/>
  <c r="CB157" i="10" s="1"/>
  <c r="CB158" i="10" s="1"/>
  <c r="CD156" i="10"/>
  <c r="CD157" i="10" s="1"/>
  <c r="CD158" i="10" s="1"/>
  <c r="CE156" i="10"/>
  <c r="CE157" i="10" s="1"/>
  <c r="CE158" i="10" s="1"/>
  <c r="CF156" i="10"/>
  <c r="CF157" i="10" s="1"/>
  <c r="CF158" i="10" s="1"/>
  <c r="CG156" i="10"/>
  <c r="CG157" i="10" s="1"/>
  <c r="CG158" i="10" s="1"/>
  <c r="CI156" i="10"/>
  <c r="CI157" i="10" s="1"/>
  <c r="CI158" i="10" s="1"/>
  <c r="CH156" i="10"/>
  <c r="CH157" i="10" s="1"/>
  <c r="CH158" i="10" s="1"/>
  <c r="CJ156" i="10"/>
  <c r="CJ157" i="10" s="1"/>
  <c r="CJ158" i="10" s="1"/>
  <c r="CK156" i="10"/>
  <c r="CK157" i="10" s="1"/>
  <c r="CK158" i="10" s="1"/>
  <c r="CL156" i="10"/>
  <c r="CL157" i="10" s="1"/>
  <c r="CL158" i="10" s="1"/>
  <c r="CM156" i="10"/>
  <c r="CM157" i="10" s="1"/>
  <c r="CM158" i="10" s="1"/>
  <c r="CP156" i="10"/>
  <c r="CP157" i="10" s="1"/>
  <c r="CP158" i="10" s="1"/>
  <c r="CN156" i="10"/>
  <c r="CN157" i="10" s="1"/>
  <c r="CN158" i="10" s="1"/>
  <c r="CS156" i="10"/>
  <c r="CS157" i="10" s="1"/>
  <c r="CS158" i="10" s="1"/>
  <c r="CQ156" i="10"/>
  <c r="CQ157" i="10" s="1"/>
  <c r="CQ158" i="10" s="1"/>
  <c r="CO156" i="10"/>
  <c r="CO157" i="10" s="1"/>
  <c r="CO158" i="10" s="1"/>
  <c r="CR156" i="10"/>
  <c r="CR157" i="10" s="1"/>
  <c r="CR158" i="10" s="1"/>
  <c r="CT156" i="10"/>
  <c r="CT157" i="10" s="1"/>
  <c r="CT158" i="10" s="1"/>
  <c r="CU156" i="10"/>
  <c r="CU157" i="10" s="1"/>
  <c r="CU158" i="10" s="1"/>
  <c r="CW156" i="10"/>
  <c r="CW157" i="10" s="1"/>
  <c r="CW158" i="10" s="1"/>
  <c r="CV156" i="10"/>
  <c r="CV157" i="10" s="1"/>
  <c r="CV158" i="10" s="1"/>
  <c r="CX156" i="10"/>
  <c r="CX157" i="10" s="1"/>
  <c r="CX158" i="10" s="1"/>
  <c r="CZ156" i="10"/>
  <c r="CZ157" i="10" s="1"/>
  <c r="CZ158" i="10" s="1"/>
  <c r="CY156" i="10"/>
  <c r="CY157" i="10" s="1"/>
  <c r="CY158" i="10" s="1"/>
  <c r="DA156" i="10"/>
  <c r="DA157" i="10" s="1"/>
  <c r="DA158" i="10" s="1"/>
  <c r="DD156" i="10"/>
  <c r="DD157" i="10" s="1"/>
  <c r="DD158" i="10" s="1"/>
  <c r="DB156" i="10"/>
  <c r="DB157" i="10" s="1"/>
  <c r="DB158" i="10" s="1"/>
  <c r="DE156" i="10"/>
  <c r="DE157" i="10" s="1"/>
  <c r="DE158" i="10" s="1"/>
  <c r="DC156" i="10"/>
  <c r="DC157" i="10" s="1"/>
  <c r="DC158" i="10" s="1"/>
  <c r="DH156" i="10"/>
  <c r="DH157" i="10" s="1"/>
  <c r="DH158" i="10" s="1"/>
  <c r="DG156" i="10"/>
  <c r="DG157" i="10" s="1"/>
  <c r="DG158" i="10" s="1"/>
  <c r="DI156" i="10"/>
  <c r="DI157" i="10" s="1"/>
  <c r="DI158" i="10" s="1"/>
  <c r="DF156" i="10"/>
  <c r="DF157" i="10" s="1"/>
  <c r="DF158" i="10" s="1"/>
  <c r="DJ156" i="10"/>
  <c r="DJ157" i="10" s="1"/>
  <c r="DJ158" i="10" s="1"/>
  <c r="DK156" i="10"/>
  <c r="DK157" i="10" s="1"/>
  <c r="DK158" i="10" s="1"/>
  <c r="DL156" i="10"/>
  <c r="DL157" i="10" s="1"/>
  <c r="DL158" i="10" s="1"/>
  <c r="DM156" i="10"/>
  <c r="DM157" i="10" s="1"/>
  <c r="DM158" i="10" s="1"/>
  <c r="DO156" i="10"/>
  <c r="DO157" i="10" s="1"/>
  <c r="DO158" i="10" s="1"/>
  <c r="DR156" i="10"/>
  <c r="DR157" i="10" s="1"/>
  <c r="DR158" i="10" s="1"/>
  <c r="DP156" i="10"/>
  <c r="DP157" i="10" s="1"/>
  <c r="DP158" i="10" s="1"/>
  <c r="DQ156" i="10"/>
  <c r="DQ157" i="10" s="1"/>
  <c r="DQ158" i="10" s="1"/>
  <c r="DP155" i="9"/>
  <c r="DP152" i="9"/>
  <c r="DQ153" i="9" s="1"/>
  <c r="U88" i="1"/>
  <c r="U89" i="1" s="1"/>
  <c r="U90" i="1" s="1"/>
  <c r="BR152" i="1"/>
  <c r="BS153" i="1" s="1"/>
  <c r="BS155" i="1" s="1"/>
  <c r="AC88" i="1"/>
  <c r="AC89" i="1" s="1"/>
  <c r="AC90" i="1" s="1"/>
  <c r="AG88" i="1"/>
  <c r="AG89" i="1" s="1"/>
  <c r="AG90" i="1" s="1"/>
  <c r="V88" i="1"/>
  <c r="V89" i="1" s="1"/>
  <c r="V90" i="1" s="1"/>
  <c r="D88" i="1"/>
  <c r="D89" i="1" s="1"/>
  <c r="D90" i="1" s="1"/>
  <c r="Q88" i="1"/>
  <c r="Q89" i="1" s="1"/>
  <c r="Q90" i="1" s="1"/>
  <c r="AL88" i="1"/>
  <c r="AL89" i="1" s="1"/>
  <c r="AL90" i="1" s="1"/>
  <c r="P88" i="1"/>
  <c r="P89" i="1" s="1"/>
  <c r="P90" i="1" s="1"/>
  <c r="G88" i="1"/>
  <c r="G89" i="1" s="1"/>
  <c r="G90" i="1" s="1"/>
  <c r="AK88" i="1"/>
  <c r="AK89" i="1" s="1"/>
  <c r="AK90" i="1" s="1"/>
  <c r="AF88" i="1"/>
  <c r="AF89" i="1" s="1"/>
  <c r="AF90" i="1" s="1"/>
  <c r="AB88" i="1"/>
  <c r="AB89" i="1" s="1"/>
  <c r="AB90" i="1" s="1"/>
  <c r="S88" i="1"/>
  <c r="S89" i="1" s="1"/>
  <c r="S90" i="1" s="1"/>
  <c r="M88" i="1"/>
  <c r="M89" i="1" s="1"/>
  <c r="M90" i="1" s="1"/>
  <c r="W88" i="1"/>
  <c r="W89" i="1" s="1"/>
  <c r="W90" i="1" s="1"/>
  <c r="E88" i="1"/>
  <c r="E89" i="1" s="1"/>
  <c r="E90" i="1" s="1"/>
  <c r="X88" i="1"/>
  <c r="X89" i="1" s="1"/>
  <c r="X90" i="1" s="1"/>
  <c r="O88" i="1"/>
  <c r="O89" i="1" s="1"/>
  <c r="O90" i="1" s="1"/>
  <c r="AI88" i="1"/>
  <c r="AI89" i="1" s="1"/>
  <c r="AI90" i="1" s="1"/>
  <c r="AE88" i="1"/>
  <c r="AE89" i="1" s="1"/>
  <c r="AE90" i="1" s="1"/>
  <c r="AA88" i="1"/>
  <c r="AA89" i="1" s="1"/>
  <c r="AA90" i="1" s="1"/>
  <c r="R88" i="1"/>
  <c r="R89" i="1" s="1"/>
  <c r="R90" i="1" s="1"/>
  <c r="Y88" i="1"/>
  <c r="Y89" i="1" s="1"/>
  <c r="Y90" i="1" s="1"/>
  <c r="K88" i="1"/>
  <c r="K89" i="1" s="1"/>
  <c r="K90" i="1" s="1"/>
  <c r="N88" i="1"/>
  <c r="N89" i="1" s="1"/>
  <c r="N90" i="1" s="1"/>
  <c r="H88" i="1"/>
  <c r="H89" i="1" s="1"/>
  <c r="H90" i="1" s="1"/>
  <c r="P8" i="1"/>
  <c r="P9" i="1" s="1"/>
  <c r="AM83" i="1"/>
  <c r="AH88" i="1"/>
  <c r="AH89" i="1" s="1"/>
  <c r="AH90" i="1" s="1"/>
  <c r="AJ88" i="1"/>
  <c r="AJ89" i="1" s="1"/>
  <c r="AJ90" i="1" s="1"/>
  <c r="AD88" i="1"/>
  <c r="AD89" i="1" s="1"/>
  <c r="AD90" i="1" s="1"/>
  <c r="J88" i="1"/>
  <c r="J89" i="1" s="1"/>
  <c r="J90" i="1" s="1"/>
  <c r="I88" i="1"/>
  <c r="I89" i="1" s="1"/>
  <c r="I90" i="1" s="1"/>
  <c r="L88" i="1"/>
  <c r="L89" i="1" s="1"/>
  <c r="L90" i="1" s="1"/>
  <c r="F88" i="1"/>
  <c r="F89" i="1" s="1"/>
  <c r="F90" i="1" s="1"/>
  <c r="T88" i="1"/>
  <c r="T89" i="1" s="1"/>
  <c r="T90" i="1" s="1"/>
  <c r="Z88" i="1"/>
  <c r="Z89" i="1" s="1"/>
  <c r="Z90" i="1" s="1"/>
  <c r="AM88" i="1"/>
  <c r="AM89" i="1" s="1"/>
  <c r="AM98" i="1"/>
  <c r="AM100" i="1"/>
  <c r="AM101" i="1" s="1"/>
  <c r="Q8" i="1"/>
  <c r="Q9" i="1" s="1"/>
  <c r="F100" i="1"/>
  <c r="F101" i="1" s="1"/>
  <c r="F102" i="1" s="1"/>
  <c r="E100" i="1"/>
  <c r="E101" i="1" s="1"/>
  <c r="E102" i="1" s="1"/>
  <c r="G100" i="1"/>
  <c r="G101" i="1" s="1"/>
  <c r="G102" i="1" s="1"/>
  <c r="H100" i="1"/>
  <c r="H101" i="1" s="1"/>
  <c r="H102" i="1" s="1"/>
  <c r="D100" i="1"/>
  <c r="D101" i="1" s="1"/>
  <c r="I100" i="1"/>
  <c r="I101" i="1" s="1"/>
  <c r="I102" i="1" s="1"/>
  <c r="J100" i="1"/>
  <c r="J101" i="1" s="1"/>
  <c r="J102" i="1" s="1"/>
  <c r="L100" i="1"/>
  <c r="L101" i="1" s="1"/>
  <c r="L102" i="1" s="1"/>
  <c r="K100" i="1"/>
  <c r="K101" i="1" s="1"/>
  <c r="K102" i="1" s="1"/>
  <c r="M100" i="1"/>
  <c r="M101" i="1" s="1"/>
  <c r="M102" i="1" s="1"/>
  <c r="N100" i="1"/>
  <c r="N101" i="1" s="1"/>
  <c r="N102" i="1" s="1"/>
  <c r="O100" i="1"/>
  <c r="O101" i="1" s="1"/>
  <c r="O102" i="1" s="1"/>
  <c r="P100" i="1"/>
  <c r="P101" i="1" s="1"/>
  <c r="P102" i="1" s="1"/>
  <c r="Q100" i="1"/>
  <c r="Q101" i="1" s="1"/>
  <c r="Q102" i="1" s="1"/>
  <c r="R100" i="1"/>
  <c r="R101" i="1" s="1"/>
  <c r="R102" i="1" s="1"/>
  <c r="T100" i="1"/>
  <c r="T101" i="1" s="1"/>
  <c r="T102" i="1" s="1"/>
  <c r="S100" i="1"/>
  <c r="S101" i="1" s="1"/>
  <c r="S102" i="1" s="1"/>
  <c r="U100" i="1"/>
  <c r="U101" i="1" s="1"/>
  <c r="U102" i="1" s="1"/>
  <c r="V100" i="1"/>
  <c r="V101" i="1" s="1"/>
  <c r="V102" i="1" s="1"/>
  <c r="W100" i="1"/>
  <c r="W101" i="1" s="1"/>
  <c r="W102" i="1" s="1"/>
  <c r="X100" i="1"/>
  <c r="X101" i="1" s="1"/>
  <c r="X102" i="1" s="1"/>
  <c r="Y100" i="1"/>
  <c r="Y101" i="1" s="1"/>
  <c r="Y102" i="1" s="1"/>
  <c r="Z100" i="1"/>
  <c r="Z101" i="1" s="1"/>
  <c r="Z102" i="1" s="1"/>
  <c r="AA100" i="1"/>
  <c r="AA101" i="1" s="1"/>
  <c r="AA102" i="1" s="1"/>
  <c r="AB100" i="1"/>
  <c r="AB101" i="1" s="1"/>
  <c r="AB102" i="1" s="1"/>
  <c r="AC100" i="1"/>
  <c r="AC101" i="1" s="1"/>
  <c r="AC102" i="1" s="1"/>
  <c r="AD100" i="1"/>
  <c r="AD101" i="1" s="1"/>
  <c r="AD102" i="1" s="1"/>
  <c r="AE100" i="1"/>
  <c r="AE101" i="1" s="1"/>
  <c r="AE102" i="1" s="1"/>
  <c r="AF100" i="1"/>
  <c r="AF101" i="1" s="1"/>
  <c r="AF102" i="1" s="1"/>
  <c r="AG100" i="1"/>
  <c r="AG101" i="1" s="1"/>
  <c r="AG102" i="1" s="1"/>
  <c r="AL100" i="1"/>
  <c r="AL101" i="1" s="1"/>
  <c r="AL102" i="1" s="1"/>
  <c r="AH100" i="1"/>
  <c r="AH101" i="1" s="1"/>
  <c r="AH102" i="1" s="1"/>
  <c r="AJ100" i="1"/>
  <c r="AJ101" i="1" s="1"/>
  <c r="AJ102" i="1" s="1"/>
  <c r="AI100" i="1"/>
  <c r="AI101" i="1" s="1"/>
  <c r="AI102" i="1" s="1"/>
  <c r="AK100" i="1"/>
  <c r="AK101" i="1" s="1"/>
  <c r="AK102" i="1" s="1"/>
  <c r="AM95" i="1"/>
  <c r="AG22" i="1"/>
  <c r="AI17" i="1"/>
  <c r="AH20" i="1"/>
  <c r="AH21" i="1"/>
  <c r="D158" i="10" l="1"/>
  <c r="DS158" i="10"/>
  <c r="AM90" i="1"/>
  <c r="P6" i="1" s="1"/>
  <c r="DQ155" i="9"/>
  <c r="DQ152" i="9"/>
  <c r="DR153" i="9" s="1"/>
  <c r="BS152" i="1"/>
  <c r="BT153" i="1" s="1"/>
  <c r="BT155" i="1" s="1"/>
  <c r="C91" i="1"/>
  <c r="B91" i="1" s="1"/>
  <c r="P5" i="1"/>
  <c r="P10" i="1"/>
  <c r="AM102" i="1"/>
  <c r="Q6" i="1" s="1"/>
  <c r="D102" i="1"/>
  <c r="Q10" i="1"/>
  <c r="AH22" i="1"/>
  <c r="AJ17" i="1"/>
  <c r="AI20" i="1"/>
  <c r="AI21" i="1"/>
  <c r="P12" i="1" l="1"/>
  <c r="P13" i="1" s="1"/>
  <c r="C159" i="10"/>
  <c r="B159" i="10" s="1"/>
  <c r="DR152" i="9"/>
  <c r="DS153" i="9" s="1"/>
  <c r="DR155" i="9"/>
  <c r="BT152" i="1"/>
  <c r="BU153" i="1" s="1"/>
  <c r="BU155" i="1" s="1"/>
  <c r="Q5" i="1"/>
  <c r="C103" i="1"/>
  <c r="B103" i="1" s="1"/>
  <c r="Q12" i="1"/>
  <c r="Q13" i="1" s="1"/>
  <c r="AK17" i="1"/>
  <c r="AJ20" i="1"/>
  <c r="AJ21" i="1"/>
  <c r="AI22" i="1"/>
  <c r="DO156" i="9" l="1"/>
  <c r="DO157" i="9" s="1"/>
  <c r="DO158" i="9" s="1"/>
  <c r="DS152" i="9"/>
  <c r="BU152" i="1"/>
  <c r="BV153" i="1" s="1"/>
  <c r="BV155" i="1" s="1"/>
  <c r="AL17" i="1"/>
  <c r="AK21" i="1"/>
  <c r="AK20" i="1"/>
  <c r="AJ22" i="1"/>
  <c r="DS156" i="9" l="1"/>
  <c r="DS157" i="9" s="1"/>
  <c r="DS155" i="9"/>
  <c r="D156" i="9"/>
  <c r="D157" i="9" s="1"/>
  <c r="D158" i="9" s="1"/>
  <c r="P156" i="9"/>
  <c r="P157" i="9" s="1"/>
  <c r="P158" i="9" s="1"/>
  <c r="DP156" i="9"/>
  <c r="DP157" i="9" s="1"/>
  <c r="DP158" i="9" s="1"/>
  <c r="DM156" i="9"/>
  <c r="DM157" i="9" s="1"/>
  <c r="DM158" i="9" s="1"/>
  <c r="E156" i="9"/>
  <c r="E157" i="9" s="1"/>
  <c r="E158" i="9" s="1"/>
  <c r="G156" i="9"/>
  <c r="G157" i="9" s="1"/>
  <c r="G158" i="9" s="1"/>
  <c r="F156" i="9"/>
  <c r="F157" i="9" s="1"/>
  <c r="F158" i="9" s="1"/>
  <c r="H156" i="9"/>
  <c r="H157" i="9" s="1"/>
  <c r="H158" i="9" s="1"/>
  <c r="I156" i="9"/>
  <c r="I157" i="9" s="1"/>
  <c r="I158" i="9" s="1"/>
  <c r="K156" i="9"/>
  <c r="K157" i="9" s="1"/>
  <c r="K158" i="9" s="1"/>
  <c r="J156" i="9"/>
  <c r="J157" i="9" s="1"/>
  <c r="J158" i="9" s="1"/>
  <c r="L156" i="9"/>
  <c r="L157" i="9" s="1"/>
  <c r="L158" i="9" s="1"/>
  <c r="M156" i="9"/>
  <c r="M157" i="9" s="1"/>
  <c r="M158" i="9" s="1"/>
  <c r="O156" i="9"/>
  <c r="O157" i="9" s="1"/>
  <c r="O158" i="9" s="1"/>
  <c r="N156" i="9"/>
  <c r="N157" i="9" s="1"/>
  <c r="N158" i="9" s="1"/>
  <c r="Q156" i="9"/>
  <c r="Q157" i="9" s="1"/>
  <c r="Q158" i="9" s="1"/>
  <c r="R156" i="9"/>
  <c r="R157" i="9" s="1"/>
  <c r="R158" i="9" s="1"/>
  <c r="S156" i="9"/>
  <c r="S157" i="9" s="1"/>
  <c r="S158" i="9" s="1"/>
  <c r="U156" i="9"/>
  <c r="U157" i="9" s="1"/>
  <c r="U158" i="9" s="1"/>
  <c r="T156" i="9"/>
  <c r="T157" i="9" s="1"/>
  <c r="T158" i="9" s="1"/>
  <c r="V156" i="9"/>
  <c r="V157" i="9" s="1"/>
  <c r="V158" i="9" s="1"/>
  <c r="W156" i="9"/>
  <c r="W157" i="9" s="1"/>
  <c r="W158" i="9" s="1"/>
  <c r="X156" i="9"/>
  <c r="X157" i="9" s="1"/>
  <c r="X158" i="9" s="1"/>
  <c r="Z156" i="9"/>
  <c r="Z157" i="9" s="1"/>
  <c r="Z158" i="9" s="1"/>
  <c r="AC156" i="9"/>
  <c r="AC157" i="9" s="1"/>
  <c r="AC158" i="9" s="1"/>
  <c r="Y156" i="9"/>
  <c r="Y157" i="9" s="1"/>
  <c r="Y158" i="9" s="1"/>
  <c r="AA156" i="9"/>
  <c r="AA157" i="9" s="1"/>
  <c r="AA158" i="9" s="1"/>
  <c r="AB156" i="9"/>
  <c r="AB157" i="9" s="1"/>
  <c r="AB158" i="9" s="1"/>
  <c r="AE156" i="9"/>
  <c r="AE157" i="9" s="1"/>
  <c r="AE158" i="9" s="1"/>
  <c r="AD156" i="9"/>
  <c r="AD157" i="9" s="1"/>
  <c r="AD158" i="9" s="1"/>
  <c r="AG156" i="9"/>
  <c r="AG157" i="9" s="1"/>
  <c r="AG158" i="9" s="1"/>
  <c r="AF156" i="9"/>
  <c r="AF157" i="9" s="1"/>
  <c r="AF158" i="9" s="1"/>
  <c r="AJ156" i="9"/>
  <c r="AJ157" i="9" s="1"/>
  <c r="AJ158" i="9" s="1"/>
  <c r="AH156" i="9"/>
  <c r="AH157" i="9" s="1"/>
  <c r="AH158" i="9" s="1"/>
  <c r="AI156" i="9"/>
  <c r="AI157" i="9" s="1"/>
  <c r="AI158" i="9" s="1"/>
  <c r="AK156" i="9"/>
  <c r="AK157" i="9" s="1"/>
  <c r="AK158" i="9" s="1"/>
  <c r="AN156" i="9"/>
  <c r="AN157" i="9" s="1"/>
  <c r="AN158" i="9" s="1"/>
  <c r="AL156" i="9"/>
  <c r="AL157" i="9" s="1"/>
  <c r="AL158" i="9" s="1"/>
  <c r="AM156" i="9"/>
  <c r="AM157" i="9" s="1"/>
  <c r="AM158" i="9" s="1"/>
  <c r="AO156" i="9"/>
  <c r="AO157" i="9" s="1"/>
  <c r="AO158" i="9" s="1"/>
  <c r="AQ156" i="9"/>
  <c r="AQ157" i="9" s="1"/>
  <c r="AQ158" i="9" s="1"/>
  <c r="AP156" i="9"/>
  <c r="AP157" i="9" s="1"/>
  <c r="AP158" i="9" s="1"/>
  <c r="AR156" i="9"/>
  <c r="AR157" i="9" s="1"/>
  <c r="AR158" i="9" s="1"/>
  <c r="AS156" i="9"/>
  <c r="AS157" i="9" s="1"/>
  <c r="AS158" i="9" s="1"/>
  <c r="AT156" i="9"/>
  <c r="AT157" i="9" s="1"/>
  <c r="AT158" i="9" s="1"/>
  <c r="AU156" i="9"/>
  <c r="AU157" i="9" s="1"/>
  <c r="AU158" i="9" s="1"/>
  <c r="AV156" i="9"/>
  <c r="AV157" i="9" s="1"/>
  <c r="AV158" i="9" s="1"/>
  <c r="AX156" i="9"/>
  <c r="AX157" i="9" s="1"/>
  <c r="AX158" i="9" s="1"/>
  <c r="AW156" i="9"/>
  <c r="AW157" i="9" s="1"/>
  <c r="AW158" i="9" s="1"/>
  <c r="AZ156" i="9"/>
  <c r="AZ157" i="9" s="1"/>
  <c r="AZ158" i="9" s="1"/>
  <c r="AY156" i="9"/>
  <c r="AY157" i="9" s="1"/>
  <c r="AY158" i="9" s="1"/>
  <c r="BA156" i="9"/>
  <c r="BA157" i="9" s="1"/>
  <c r="BA158" i="9" s="1"/>
  <c r="BD156" i="9"/>
  <c r="BD157" i="9" s="1"/>
  <c r="BD158" i="9" s="1"/>
  <c r="BB156" i="9"/>
  <c r="BB157" i="9" s="1"/>
  <c r="BB158" i="9" s="1"/>
  <c r="BH156" i="9"/>
  <c r="BH157" i="9" s="1"/>
  <c r="BH158" i="9" s="1"/>
  <c r="BF156" i="9"/>
  <c r="BF157" i="9" s="1"/>
  <c r="BF158" i="9" s="1"/>
  <c r="BC156" i="9"/>
  <c r="BC157" i="9" s="1"/>
  <c r="BC158" i="9" s="1"/>
  <c r="BE156" i="9"/>
  <c r="BE157" i="9" s="1"/>
  <c r="BE158" i="9" s="1"/>
  <c r="BG156" i="9"/>
  <c r="BG157" i="9" s="1"/>
  <c r="BG158" i="9" s="1"/>
  <c r="BK156" i="9"/>
  <c r="BK157" i="9" s="1"/>
  <c r="BK158" i="9" s="1"/>
  <c r="BI156" i="9"/>
  <c r="BI157" i="9" s="1"/>
  <c r="BI158" i="9" s="1"/>
  <c r="BL156" i="9"/>
  <c r="BL157" i="9" s="1"/>
  <c r="BL158" i="9" s="1"/>
  <c r="BJ156" i="9"/>
  <c r="BJ157" i="9" s="1"/>
  <c r="BJ158" i="9" s="1"/>
  <c r="BO156" i="9"/>
  <c r="BO157" i="9" s="1"/>
  <c r="BO158" i="9" s="1"/>
  <c r="BP156" i="9"/>
  <c r="BP157" i="9" s="1"/>
  <c r="BP158" i="9" s="1"/>
  <c r="BM156" i="9"/>
  <c r="BM157" i="9" s="1"/>
  <c r="BM158" i="9" s="1"/>
  <c r="BN156" i="9"/>
  <c r="BN157" i="9" s="1"/>
  <c r="BN158" i="9" s="1"/>
  <c r="BR156" i="9"/>
  <c r="BR157" i="9" s="1"/>
  <c r="BR158" i="9" s="1"/>
  <c r="BQ156" i="9"/>
  <c r="BQ157" i="9" s="1"/>
  <c r="BQ158" i="9" s="1"/>
  <c r="BU156" i="9"/>
  <c r="BU157" i="9" s="1"/>
  <c r="BU158" i="9" s="1"/>
  <c r="BS156" i="9"/>
  <c r="BS157" i="9" s="1"/>
  <c r="BS158" i="9" s="1"/>
  <c r="BT156" i="9"/>
  <c r="BT157" i="9" s="1"/>
  <c r="BT158" i="9" s="1"/>
  <c r="BV156" i="9"/>
  <c r="BV157" i="9" s="1"/>
  <c r="BV158" i="9" s="1"/>
  <c r="BW156" i="9"/>
  <c r="BW157" i="9" s="1"/>
  <c r="BW158" i="9" s="1"/>
  <c r="BX156" i="9"/>
  <c r="BX157" i="9" s="1"/>
  <c r="BX158" i="9" s="1"/>
  <c r="CA156" i="9"/>
  <c r="CA157" i="9" s="1"/>
  <c r="CA158" i="9" s="1"/>
  <c r="BY156" i="9"/>
  <c r="BY157" i="9" s="1"/>
  <c r="BY158" i="9" s="1"/>
  <c r="BZ156" i="9"/>
  <c r="BZ157" i="9" s="1"/>
  <c r="BZ158" i="9" s="1"/>
  <c r="CD156" i="9"/>
  <c r="CD157" i="9" s="1"/>
  <c r="CD158" i="9" s="1"/>
  <c r="CB156" i="9"/>
  <c r="CB157" i="9" s="1"/>
  <c r="CB158" i="9" s="1"/>
  <c r="CF156" i="9"/>
  <c r="CF157" i="9" s="1"/>
  <c r="CF158" i="9" s="1"/>
  <c r="CC156" i="9"/>
  <c r="CC157" i="9" s="1"/>
  <c r="CC158" i="9" s="1"/>
  <c r="CH156" i="9"/>
  <c r="CH157" i="9" s="1"/>
  <c r="CH158" i="9" s="1"/>
  <c r="CE156" i="9"/>
  <c r="CE157" i="9" s="1"/>
  <c r="CE158" i="9" s="1"/>
  <c r="CI156" i="9"/>
  <c r="CI157" i="9" s="1"/>
  <c r="CI158" i="9" s="1"/>
  <c r="CJ156" i="9"/>
  <c r="CJ157" i="9" s="1"/>
  <c r="CJ158" i="9" s="1"/>
  <c r="CG156" i="9"/>
  <c r="CG157" i="9" s="1"/>
  <c r="CG158" i="9" s="1"/>
  <c r="CL156" i="9"/>
  <c r="CL157" i="9" s="1"/>
  <c r="CL158" i="9" s="1"/>
  <c r="CK156" i="9"/>
  <c r="CK157" i="9" s="1"/>
  <c r="CK158" i="9" s="1"/>
  <c r="CN156" i="9"/>
  <c r="CN157" i="9" s="1"/>
  <c r="CN158" i="9" s="1"/>
  <c r="CP156" i="9"/>
  <c r="CP157" i="9" s="1"/>
  <c r="CP158" i="9" s="1"/>
  <c r="CM156" i="9"/>
  <c r="CM157" i="9" s="1"/>
  <c r="CM158" i="9" s="1"/>
  <c r="CO156" i="9"/>
  <c r="CO157" i="9" s="1"/>
  <c r="CO158" i="9" s="1"/>
  <c r="CR156" i="9"/>
  <c r="CR157" i="9" s="1"/>
  <c r="CR158" i="9" s="1"/>
  <c r="CS156" i="9"/>
  <c r="CS157" i="9" s="1"/>
  <c r="CS158" i="9" s="1"/>
  <c r="CQ156" i="9"/>
  <c r="CQ157" i="9" s="1"/>
  <c r="CQ158" i="9" s="1"/>
  <c r="CT156" i="9"/>
  <c r="CT157" i="9" s="1"/>
  <c r="CT158" i="9" s="1"/>
  <c r="CU156" i="9"/>
  <c r="CU157" i="9" s="1"/>
  <c r="CU158" i="9" s="1"/>
  <c r="CW156" i="9"/>
  <c r="CW157" i="9" s="1"/>
  <c r="CW158" i="9" s="1"/>
  <c r="CV156" i="9"/>
  <c r="CV157" i="9" s="1"/>
  <c r="CV158" i="9" s="1"/>
  <c r="CX156" i="9"/>
  <c r="CX157" i="9" s="1"/>
  <c r="CX158" i="9" s="1"/>
  <c r="CZ156" i="9"/>
  <c r="CZ157" i="9" s="1"/>
  <c r="CZ158" i="9" s="1"/>
  <c r="CY156" i="9"/>
  <c r="CY157" i="9" s="1"/>
  <c r="CY158" i="9" s="1"/>
  <c r="DA156" i="9"/>
  <c r="DA157" i="9" s="1"/>
  <c r="DA158" i="9" s="1"/>
  <c r="DC156" i="9"/>
  <c r="DC157" i="9" s="1"/>
  <c r="DC158" i="9" s="1"/>
  <c r="DB156" i="9"/>
  <c r="DB157" i="9" s="1"/>
  <c r="DB158" i="9" s="1"/>
  <c r="DE156" i="9"/>
  <c r="DE157" i="9" s="1"/>
  <c r="DE158" i="9" s="1"/>
  <c r="DD156" i="9"/>
  <c r="DD157" i="9" s="1"/>
  <c r="DD158" i="9" s="1"/>
  <c r="DF156" i="9"/>
  <c r="DF157" i="9" s="1"/>
  <c r="DF158" i="9" s="1"/>
  <c r="DH156" i="9"/>
  <c r="DH157" i="9" s="1"/>
  <c r="DH158" i="9" s="1"/>
  <c r="DG156" i="9"/>
  <c r="DG157" i="9" s="1"/>
  <c r="DG158" i="9" s="1"/>
  <c r="DI156" i="9"/>
  <c r="DI157" i="9" s="1"/>
  <c r="DI158" i="9" s="1"/>
  <c r="DJ156" i="9"/>
  <c r="DJ157" i="9" s="1"/>
  <c r="DJ158" i="9" s="1"/>
  <c r="DK156" i="9"/>
  <c r="DK157" i="9" s="1"/>
  <c r="DK158" i="9" s="1"/>
  <c r="DL156" i="9"/>
  <c r="DL157" i="9" s="1"/>
  <c r="DL158" i="9" s="1"/>
  <c r="DN156" i="9"/>
  <c r="DN157" i="9" s="1"/>
  <c r="DN158" i="9" s="1"/>
  <c r="DR156" i="9"/>
  <c r="DR157" i="9" s="1"/>
  <c r="DR158" i="9" s="1"/>
  <c r="DQ156" i="9"/>
  <c r="DQ157" i="9" s="1"/>
  <c r="DQ158" i="9" s="1"/>
  <c r="BV152" i="1"/>
  <c r="BW153" i="1" s="1"/>
  <c r="BW155" i="1" s="1"/>
  <c r="AM17" i="1"/>
  <c r="AL21" i="1"/>
  <c r="AL20" i="1"/>
  <c r="AK22" i="1"/>
  <c r="DS158" i="9" l="1"/>
  <c r="C159" i="9" s="1"/>
  <c r="BW152" i="1"/>
  <c r="BX153" i="1" s="1"/>
  <c r="BX155" i="1" s="1"/>
  <c r="AM21" i="1"/>
  <c r="AM20" i="1"/>
  <c r="AL22" i="1"/>
  <c r="B159" i="9" l="1"/>
  <c r="BX152" i="1"/>
  <c r="BY153" i="1" s="1"/>
  <c r="BY155" i="1" s="1"/>
  <c r="AM22" i="1"/>
  <c r="AM23" i="1"/>
  <c r="AM24" i="1" s="1"/>
  <c r="F23" i="1"/>
  <c r="F24" i="1" s="1"/>
  <c r="F25" i="1" s="1"/>
  <c r="D23" i="1"/>
  <c r="D24" i="1" s="1"/>
  <c r="E23" i="1"/>
  <c r="E24" i="1" s="1"/>
  <c r="E25" i="1" s="1"/>
  <c r="G23" i="1"/>
  <c r="G24" i="1" s="1"/>
  <c r="G25" i="1" s="1"/>
  <c r="H23" i="1"/>
  <c r="H24" i="1" s="1"/>
  <c r="H25" i="1" s="1"/>
  <c r="I23" i="1"/>
  <c r="I24" i="1" s="1"/>
  <c r="I25" i="1" s="1"/>
  <c r="K23" i="1"/>
  <c r="K24" i="1" s="1"/>
  <c r="K25" i="1" s="1"/>
  <c r="J23" i="1"/>
  <c r="J24" i="1" s="1"/>
  <c r="J25" i="1" s="1"/>
  <c r="L23" i="1"/>
  <c r="L24" i="1" s="1"/>
  <c r="L25" i="1" s="1"/>
  <c r="M23" i="1"/>
  <c r="M24" i="1" s="1"/>
  <c r="M25" i="1" s="1"/>
  <c r="N23" i="1"/>
  <c r="N24" i="1" s="1"/>
  <c r="N25" i="1" s="1"/>
  <c r="O23" i="1"/>
  <c r="O24" i="1" s="1"/>
  <c r="O25" i="1" s="1"/>
  <c r="P23" i="1"/>
  <c r="P24" i="1" s="1"/>
  <c r="P25" i="1" s="1"/>
  <c r="R23" i="1"/>
  <c r="R24" i="1" s="1"/>
  <c r="R25" i="1" s="1"/>
  <c r="S23" i="1"/>
  <c r="S24" i="1" s="1"/>
  <c r="S25" i="1" s="1"/>
  <c r="Q23" i="1"/>
  <c r="Q24" i="1" s="1"/>
  <c r="Q25" i="1" s="1"/>
  <c r="U23" i="1"/>
  <c r="U24" i="1" s="1"/>
  <c r="U25" i="1" s="1"/>
  <c r="T23" i="1"/>
  <c r="T24" i="1" s="1"/>
  <c r="T25" i="1" s="1"/>
  <c r="V23" i="1"/>
  <c r="V24" i="1" s="1"/>
  <c r="V25" i="1" s="1"/>
  <c r="W23" i="1"/>
  <c r="W24" i="1" s="1"/>
  <c r="W25" i="1" s="1"/>
  <c r="X23" i="1"/>
  <c r="X24" i="1" s="1"/>
  <c r="X25" i="1" s="1"/>
  <c r="Z23" i="1"/>
  <c r="Z24" i="1" s="1"/>
  <c r="Z25" i="1" s="1"/>
  <c r="Y23" i="1"/>
  <c r="Y24" i="1" s="1"/>
  <c r="Y25" i="1" s="1"/>
  <c r="AB23" i="1"/>
  <c r="AB24" i="1" s="1"/>
  <c r="AB25" i="1" s="1"/>
  <c r="AA23" i="1"/>
  <c r="AA24" i="1" s="1"/>
  <c r="AA25" i="1" s="1"/>
  <c r="AC23" i="1"/>
  <c r="AC24" i="1" s="1"/>
  <c r="AC25" i="1" s="1"/>
  <c r="AD23" i="1"/>
  <c r="AD24" i="1" s="1"/>
  <c r="AD25" i="1" s="1"/>
  <c r="AE23" i="1"/>
  <c r="AE24" i="1" s="1"/>
  <c r="AE25" i="1" s="1"/>
  <c r="AF23" i="1"/>
  <c r="AF24" i="1" s="1"/>
  <c r="AF25" i="1" s="1"/>
  <c r="AG23" i="1"/>
  <c r="AG24" i="1" s="1"/>
  <c r="AG25" i="1" s="1"/>
  <c r="AH23" i="1"/>
  <c r="AH24" i="1" s="1"/>
  <c r="AH25" i="1" s="1"/>
  <c r="AI23" i="1"/>
  <c r="AI24" i="1" s="1"/>
  <c r="AI25" i="1" s="1"/>
  <c r="AJ23" i="1"/>
  <c r="AJ24" i="1" s="1"/>
  <c r="AJ25" i="1" s="1"/>
  <c r="AL23" i="1"/>
  <c r="AL24" i="1" s="1"/>
  <c r="AL25" i="1" s="1"/>
  <c r="AK23" i="1"/>
  <c r="AK24" i="1" s="1"/>
  <c r="AK25" i="1" s="1"/>
  <c r="BY152" i="1" l="1"/>
  <c r="BZ153" i="1" s="1"/>
  <c r="BZ155" i="1" s="1"/>
  <c r="AM25" i="1"/>
  <c r="G6" i="1" s="1"/>
  <c r="D25" i="1"/>
  <c r="G10" i="1"/>
  <c r="BZ152" i="1" l="1"/>
  <c r="CA153" i="1" s="1"/>
  <c r="CA155" i="1" s="1"/>
  <c r="G5" i="1"/>
  <c r="G12" i="1"/>
  <c r="G13" i="1" s="1"/>
  <c r="CA152" i="1" l="1"/>
  <c r="CB153" i="1" s="1"/>
  <c r="CB155" i="1" s="1"/>
  <c r="CB152" i="1" l="1"/>
  <c r="CC153" i="1" s="1"/>
  <c r="CC155" i="1" s="1"/>
  <c r="CC152" i="1" l="1"/>
  <c r="CD153" i="1" s="1"/>
  <c r="CD155" i="1" s="1"/>
  <c r="CD152" i="1" l="1"/>
  <c r="CE153" i="1" s="1"/>
  <c r="CE155" i="1" s="1"/>
  <c r="CE152" i="1" l="1"/>
  <c r="CF153" i="1" s="1"/>
  <c r="CF155" i="1" s="1"/>
  <c r="CF152" i="1" l="1"/>
  <c r="CG153" i="1" s="1"/>
  <c r="CG155" i="1" s="1"/>
  <c r="CG152" i="1" l="1"/>
  <c r="CH153" i="1" s="1"/>
  <c r="CH155" i="1" s="1"/>
  <c r="CH152" i="1" l="1"/>
  <c r="CI153" i="1" s="1"/>
  <c r="CI155" i="1" s="1"/>
  <c r="CI152" i="1" l="1"/>
  <c r="CJ153" i="1" s="1"/>
  <c r="CJ155" i="1" s="1"/>
  <c r="CH146" i="1" l="1"/>
  <c r="CH147" i="1" s="1"/>
  <c r="CH148" i="1" s="1"/>
  <c r="CD146" i="1"/>
  <c r="CD147" i="1" s="1"/>
  <c r="CD148" i="1" s="1"/>
  <c r="CB146" i="1"/>
  <c r="CB147" i="1" s="1"/>
  <c r="CB148" i="1" s="1"/>
  <c r="CE146" i="1"/>
  <c r="CE147" i="1" s="1"/>
  <c r="CE148" i="1" s="1"/>
  <c r="E146" i="1"/>
  <c r="E147" i="1" s="1"/>
  <c r="F146" i="1"/>
  <c r="F147" i="1" s="1"/>
  <c r="F148" i="1" s="1"/>
  <c r="G146" i="1"/>
  <c r="G147" i="1" s="1"/>
  <c r="G148" i="1" s="1"/>
  <c r="H146" i="1"/>
  <c r="H147" i="1" s="1"/>
  <c r="H148" i="1" s="1"/>
  <c r="J146" i="1"/>
  <c r="J147" i="1" s="1"/>
  <c r="J148" i="1" s="1"/>
  <c r="K146" i="1"/>
  <c r="K147" i="1" s="1"/>
  <c r="K148" i="1" s="1"/>
  <c r="I146" i="1"/>
  <c r="I147" i="1" s="1"/>
  <c r="I148" i="1" s="1"/>
  <c r="O146" i="1"/>
  <c r="O147" i="1" s="1"/>
  <c r="O148" i="1" s="1"/>
  <c r="L146" i="1"/>
  <c r="L147" i="1" s="1"/>
  <c r="L148" i="1" s="1"/>
  <c r="N146" i="1"/>
  <c r="N147" i="1" s="1"/>
  <c r="N148" i="1" s="1"/>
  <c r="M146" i="1"/>
  <c r="M147" i="1" s="1"/>
  <c r="M148" i="1" s="1"/>
  <c r="U146" i="1"/>
  <c r="U147" i="1" s="1"/>
  <c r="U148" i="1" s="1"/>
  <c r="R146" i="1"/>
  <c r="R147" i="1" s="1"/>
  <c r="R148" i="1" s="1"/>
  <c r="T146" i="1"/>
  <c r="T147" i="1" s="1"/>
  <c r="T148" i="1" s="1"/>
  <c r="Q146" i="1"/>
  <c r="Q147" i="1" s="1"/>
  <c r="Q148" i="1" s="1"/>
  <c r="S146" i="1"/>
  <c r="S147" i="1" s="1"/>
  <c r="S148" i="1" s="1"/>
  <c r="V146" i="1"/>
  <c r="V147" i="1" s="1"/>
  <c r="V148" i="1" s="1"/>
  <c r="W146" i="1"/>
  <c r="W147" i="1" s="1"/>
  <c r="W148" i="1" s="1"/>
  <c r="X146" i="1"/>
  <c r="X147" i="1" s="1"/>
  <c r="X148" i="1" s="1"/>
  <c r="Z146" i="1"/>
  <c r="Z147" i="1" s="1"/>
  <c r="Z148" i="1" s="1"/>
  <c r="AB146" i="1"/>
  <c r="AB147" i="1" s="1"/>
  <c r="AB148" i="1" s="1"/>
  <c r="AC146" i="1"/>
  <c r="AC147" i="1" s="1"/>
  <c r="AC148" i="1" s="1"/>
  <c r="Y146" i="1"/>
  <c r="Y147" i="1" s="1"/>
  <c r="Y148" i="1" s="1"/>
  <c r="AD146" i="1"/>
  <c r="AD147" i="1" s="1"/>
  <c r="AD148" i="1" s="1"/>
  <c r="AA146" i="1"/>
  <c r="AA147" i="1" s="1"/>
  <c r="AA148" i="1" s="1"/>
  <c r="AE146" i="1"/>
  <c r="AE147" i="1" s="1"/>
  <c r="AE148" i="1" s="1"/>
  <c r="AG146" i="1"/>
  <c r="AG147" i="1" s="1"/>
  <c r="AG148" i="1" s="1"/>
  <c r="AJ146" i="1"/>
  <c r="AJ147" i="1" s="1"/>
  <c r="AJ148" i="1" s="1"/>
  <c r="AF146" i="1"/>
  <c r="AF147" i="1" s="1"/>
  <c r="AF148" i="1" s="1"/>
  <c r="AH146" i="1"/>
  <c r="AH147" i="1" s="1"/>
  <c r="AH148" i="1" s="1"/>
  <c r="AI146" i="1"/>
  <c r="AI147" i="1" s="1"/>
  <c r="AI148" i="1" s="1"/>
  <c r="AK146" i="1"/>
  <c r="AK147" i="1" s="1"/>
  <c r="AK148" i="1" s="1"/>
  <c r="AL146" i="1"/>
  <c r="AL147" i="1" s="1"/>
  <c r="AL148" i="1" s="1"/>
  <c r="AN146" i="1"/>
  <c r="AN147" i="1" s="1"/>
  <c r="AN148" i="1" s="1"/>
  <c r="AM146" i="1"/>
  <c r="AM147" i="1" s="1"/>
  <c r="AM148" i="1" s="1"/>
  <c r="AO146" i="1"/>
  <c r="AO147" i="1" s="1"/>
  <c r="AO148" i="1" s="1"/>
  <c r="AP146" i="1"/>
  <c r="AP147" i="1" s="1"/>
  <c r="AP148" i="1" s="1"/>
  <c r="AQ146" i="1"/>
  <c r="AQ147" i="1" s="1"/>
  <c r="AQ148" i="1" s="1"/>
  <c r="AR146" i="1"/>
  <c r="AR147" i="1" s="1"/>
  <c r="AR148" i="1" s="1"/>
  <c r="AT146" i="1"/>
  <c r="AT147" i="1" s="1"/>
  <c r="AT148" i="1" s="1"/>
  <c r="AS146" i="1"/>
  <c r="AS147" i="1" s="1"/>
  <c r="AS148" i="1" s="1"/>
  <c r="AV146" i="1"/>
  <c r="AV147" i="1" s="1"/>
  <c r="AV148" i="1" s="1"/>
  <c r="AW146" i="1"/>
  <c r="AW147" i="1" s="1"/>
  <c r="AW148" i="1" s="1"/>
  <c r="AU146" i="1"/>
  <c r="AU147" i="1" s="1"/>
  <c r="AU148" i="1" s="1"/>
  <c r="AX146" i="1"/>
  <c r="AX147" i="1" s="1"/>
  <c r="AX148" i="1" s="1"/>
  <c r="AY146" i="1"/>
  <c r="AY147" i="1" s="1"/>
  <c r="AY148" i="1" s="1"/>
  <c r="BB146" i="1"/>
  <c r="BB147" i="1" s="1"/>
  <c r="BB148" i="1" s="1"/>
  <c r="AZ146" i="1"/>
  <c r="AZ147" i="1" s="1"/>
  <c r="AZ148" i="1" s="1"/>
  <c r="BA146" i="1"/>
  <c r="BA147" i="1" s="1"/>
  <c r="BA148" i="1" s="1"/>
  <c r="BD146" i="1"/>
  <c r="BD147" i="1" s="1"/>
  <c r="BD148" i="1" s="1"/>
  <c r="BC146" i="1"/>
  <c r="BC147" i="1" s="1"/>
  <c r="BC148" i="1" s="1"/>
  <c r="BF146" i="1"/>
  <c r="BF147" i="1" s="1"/>
  <c r="BF148" i="1" s="1"/>
  <c r="BE146" i="1"/>
  <c r="BE147" i="1" s="1"/>
  <c r="BE148" i="1" s="1"/>
  <c r="BH146" i="1"/>
  <c r="BH147" i="1" s="1"/>
  <c r="BH148" i="1" s="1"/>
  <c r="BI146" i="1"/>
  <c r="BI147" i="1" s="1"/>
  <c r="BI148" i="1" s="1"/>
  <c r="BG146" i="1"/>
  <c r="BG147" i="1" s="1"/>
  <c r="BG148" i="1" s="1"/>
  <c r="BK146" i="1"/>
  <c r="BK147" i="1" s="1"/>
  <c r="BK148" i="1" s="1"/>
  <c r="BJ146" i="1"/>
  <c r="BJ147" i="1" s="1"/>
  <c r="BJ148" i="1" s="1"/>
  <c r="BM146" i="1"/>
  <c r="BM147" i="1" s="1"/>
  <c r="BM148" i="1" s="1"/>
  <c r="BL146" i="1"/>
  <c r="BL147" i="1" s="1"/>
  <c r="BL148" i="1" s="1"/>
  <c r="BN146" i="1"/>
  <c r="BN147" i="1" s="1"/>
  <c r="BN148" i="1" s="1"/>
  <c r="BO146" i="1"/>
  <c r="BO147" i="1" s="1"/>
  <c r="BO148" i="1" s="1"/>
  <c r="BU146" i="1"/>
  <c r="BU147" i="1" s="1"/>
  <c r="BU148" i="1" s="1"/>
  <c r="BR146" i="1"/>
  <c r="BR147" i="1" s="1"/>
  <c r="BR148" i="1" s="1"/>
  <c r="BS146" i="1"/>
  <c r="BS147" i="1" s="1"/>
  <c r="BS148" i="1" s="1"/>
  <c r="BQ146" i="1"/>
  <c r="BQ147" i="1" s="1"/>
  <c r="BQ148" i="1" s="1"/>
  <c r="BV146" i="1"/>
  <c r="BV147" i="1" s="1"/>
  <c r="BV148" i="1" s="1"/>
  <c r="BT146" i="1"/>
  <c r="BT147" i="1" s="1"/>
  <c r="BT148" i="1" s="1"/>
  <c r="BX146" i="1"/>
  <c r="BX147" i="1" s="1"/>
  <c r="BX148" i="1" s="1"/>
  <c r="BW146" i="1"/>
  <c r="BW147" i="1" s="1"/>
  <c r="BW148" i="1" s="1"/>
  <c r="CA146" i="1"/>
  <c r="CA147" i="1" s="1"/>
  <c r="CA148" i="1" s="1"/>
  <c r="CG146" i="1"/>
  <c r="CG147" i="1" s="1"/>
  <c r="CG148" i="1" s="1"/>
  <c r="CC146" i="1"/>
  <c r="CC147" i="1" s="1"/>
  <c r="CC148" i="1" s="1"/>
  <c r="BZ146" i="1"/>
  <c r="BZ147" i="1" s="1"/>
  <c r="BZ148" i="1" s="1"/>
  <c r="CJ152" i="1"/>
  <c r="CK153" i="1" s="1"/>
  <c r="CK155" i="1" s="1"/>
  <c r="CF146" i="1"/>
  <c r="CF147" i="1" s="1"/>
  <c r="CF148" i="1" s="1"/>
  <c r="E148" i="1" l="1"/>
  <c r="F170" i="1" s="1"/>
  <c r="F14" i="3" s="1"/>
  <c r="D170" i="1"/>
  <c r="F11" i="3" s="1"/>
  <c r="CK152" i="1"/>
  <c r="CL153" i="1" s="1"/>
  <c r="CL155" i="1" s="1"/>
  <c r="C149" i="1" l="1"/>
  <c r="B149" i="1" s="1"/>
  <c r="E170" i="1" s="1"/>
  <c r="F13" i="3" s="1"/>
  <c r="CL152" i="1"/>
  <c r="CM153" i="1" s="1"/>
  <c r="CM155" i="1" s="1"/>
  <c r="CM152" i="1" l="1"/>
  <c r="CN153" i="1" s="1"/>
  <c r="CN155" i="1" s="1"/>
  <c r="CN152" i="1" l="1"/>
  <c r="CO153" i="1" s="1"/>
  <c r="CO155" i="1" s="1"/>
  <c r="CO152" i="1" l="1"/>
  <c r="CP153" i="1" s="1"/>
  <c r="CP155" i="1" s="1"/>
  <c r="CP152" i="1" l="1"/>
  <c r="CQ153" i="1" s="1"/>
  <c r="CQ155" i="1" s="1"/>
  <c r="CQ152" i="1" l="1"/>
  <c r="CR153" i="1" s="1"/>
  <c r="CR155" i="1" s="1"/>
  <c r="CR152" i="1" l="1"/>
  <c r="CS153" i="1" s="1"/>
  <c r="CS155" i="1" s="1"/>
  <c r="CS152" i="1" l="1"/>
  <c r="CT153" i="1" s="1"/>
  <c r="CT155" i="1" s="1"/>
  <c r="CT152" i="1" l="1"/>
  <c r="CU153" i="1" s="1"/>
  <c r="CU155" i="1" s="1"/>
  <c r="CU152" i="1" l="1"/>
  <c r="CV153" i="1" s="1"/>
  <c r="CV155" i="1" s="1"/>
  <c r="CV152" i="1" l="1"/>
  <c r="CW153" i="1" s="1"/>
  <c r="CW155" i="1" s="1"/>
  <c r="CW152" i="1" l="1"/>
  <c r="CX153" i="1" s="1"/>
  <c r="CX155" i="1" s="1"/>
  <c r="CX152" i="1" l="1"/>
  <c r="CY153" i="1" s="1"/>
  <c r="CY155" i="1" s="1"/>
  <c r="CY152" i="1" l="1"/>
  <c r="CZ153" i="1" s="1"/>
  <c r="CZ155" i="1" s="1"/>
  <c r="CZ152" i="1" l="1"/>
  <c r="DA153" i="1" s="1"/>
  <c r="DA155" i="1" s="1"/>
  <c r="DA152" i="1" l="1"/>
  <c r="DB153" i="1" s="1"/>
  <c r="DB155" i="1" s="1"/>
  <c r="DB152" i="1" l="1"/>
  <c r="DC153" i="1" s="1"/>
  <c r="DC155" i="1" s="1"/>
  <c r="DC152" i="1" l="1"/>
  <c r="DD153" i="1" s="1"/>
  <c r="DD155" i="1" s="1"/>
  <c r="DD152" i="1" l="1"/>
  <c r="DE153" i="1" s="1"/>
  <c r="DE155" i="1" s="1"/>
  <c r="DE152" i="1" l="1"/>
  <c r="DF153" i="1" s="1"/>
  <c r="DF155" i="1" s="1"/>
  <c r="DF152" i="1" l="1"/>
  <c r="DG153" i="1" s="1"/>
  <c r="DG155" i="1" s="1"/>
  <c r="DG152" i="1" l="1"/>
  <c r="DH153" i="1" s="1"/>
  <c r="DH155" i="1" s="1"/>
  <c r="DH152" i="1" l="1"/>
  <c r="DI153" i="1" s="1"/>
  <c r="DI155" i="1" l="1"/>
  <c r="DI152" i="1"/>
  <c r="DJ153" i="1" s="1"/>
  <c r="DJ155" i="1" s="1"/>
  <c r="DJ152" i="1" l="1"/>
  <c r="DK153" i="1" s="1"/>
  <c r="DK155" i="1" s="1"/>
  <c r="DK152" i="1" l="1"/>
  <c r="DL153" i="1" s="1"/>
  <c r="DL155" i="1" s="1"/>
  <c r="DL152" i="1" l="1"/>
  <c r="DM153" i="1" s="1"/>
  <c r="DM155" i="1" s="1"/>
  <c r="DM152" i="1" l="1"/>
  <c r="DN153" i="1" s="1"/>
  <c r="DN155" i="1" l="1"/>
  <c r="DN152" i="1"/>
  <c r="DO153" i="1" s="1"/>
  <c r="DO155" i="1" s="1"/>
  <c r="DO152" i="1" l="1"/>
  <c r="DP153" i="1" s="1"/>
  <c r="DP155" i="1" s="1"/>
  <c r="DP152" i="1" l="1"/>
  <c r="DQ153" i="1" s="1"/>
  <c r="DQ155" i="1" s="1"/>
  <c r="DQ152" i="1" l="1"/>
  <c r="DR153" i="1" s="1"/>
  <c r="DR155" i="1" l="1"/>
  <c r="DR152" i="1"/>
  <c r="DS153" i="1" s="1"/>
  <c r="C171" i="1" s="1"/>
  <c r="DS156" i="1" l="1"/>
  <c r="DS157" i="1" s="1"/>
  <c r="DS155" i="1"/>
  <c r="D156" i="1"/>
  <c r="D157" i="1" s="1"/>
  <c r="K156" i="1"/>
  <c r="K157" i="1" s="1"/>
  <c r="K158" i="1" s="1"/>
  <c r="Z156" i="1"/>
  <c r="Z157" i="1" s="1"/>
  <c r="Z158" i="1" s="1"/>
  <c r="AM156" i="1"/>
  <c r="AM157" i="1" s="1"/>
  <c r="AM158" i="1" s="1"/>
  <c r="AX156" i="1"/>
  <c r="AX157" i="1" s="1"/>
  <c r="AX158" i="1" s="1"/>
  <c r="DI156" i="1"/>
  <c r="DI157" i="1" s="1"/>
  <c r="DI158" i="1" s="1"/>
  <c r="DR156" i="1"/>
  <c r="DR157" i="1" s="1"/>
  <c r="DR158" i="1" s="1"/>
  <c r="DP156" i="1"/>
  <c r="DP157" i="1" s="1"/>
  <c r="DP158" i="1" s="1"/>
  <c r="DS152" i="1"/>
  <c r="DS158" i="1" l="1"/>
  <c r="D158" i="1"/>
  <c r="BE156" i="1"/>
  <c r="BE157" i="1" s="1"/>
  <c r="BE158" i="1" s="1"/>
  <c r="Q156" i="1"/>
  <c r="Q157" i="1" s="1"/>
  <c r="Q158" i="1" s="1"/>
  <c r="O156" i="1"/>
  <c r="O157" i="1" s="1"/>
  <c r="O158" i="1" s="1"/>
  <c r="BJ156" i="1"/>
  <c r="BJ157" i="1" s="1"/>
  <c r="BJ158" i="1" s="1"/>
  <c r="P156" i="1"/>
  <c r="P157" i="1" s="1"/>
  <c r="P158" i="1" s="1"/>
  <c r="G156" i="1"/>
  <c r="G157" i="1" s="1"/>
  <c r="G158" i="1" s="1"/>
  <c r="AQ156" i="1"/>
  <c r="AQ157" i="1" s="1"/>
  <c r="AQ158" i="1" s="1"/>
  <c r="S156" i="1"/>
  <c r="S157" i="1" s="1"/>
  <c r="S158" i="1" s="1"/>
  <c r="BI156" i="1"/>
  <c r="BI157" i="1" s="1"/>
  <c r="BI158" i="1" s="1"/>
  <c r="AL156" i="1"/>
  <c r="AL157" i="1" s="1"/>
  <c r="AL158" i="1" s="1"/>
  <c r="BM156" i="1"/>
  <c r="BM157" i="1" s="1"/>
  <c r="BM158" i="1" s="1"/>
  <c r="AW156" i="1"/>
  <c r="AW157" i="1" s="1"/>
  <c r="AW158" i="1" s="1"/>
  <c r="R156" i="1"/>
  <c r="R157" i="1" s="1"/>
  <c r="R158" i="1" s="1"/>
  <c r="AO156" i="1"/>
  <c r="AO157" i="1" s="1"/>
  <c r="AO158" i="1" s="1"/>
  <c r="AE156" i="1"/>
  <c r="AE157" i="1" s="1"/>
  <c r="AE158" i="1" s="1"/>
  <c r="V156" i="1"/>
  <c r="V157" i="1" s="1"/>
  <c r="V158" i="1" s="1"/>
  <c r="AG156" i="1"/>
  <c r="AG157" i="1" s="1"/>
  <c r="AG158" i="1" s="1"/>
  <c r="BN156" i="1"/>
  <c r="BN157" i="1" s="1"/>
  <c r="BN158" i="1" s="1"/>
  <c r="AH156" i="1"/>
  <c r="AH157" i="1" s="1"/>
  <c r="AH158" i="1" s="1"/>
  <c r="AP156" i="1"/>
  <c r="AP157" i="1" s="1"/>
  <c r="AP158" i="1" s="1"/>
  <c r="BP156" i="1"/>
  <c r="BP157" i="1" s="1"/>
  <c r="BP158" i="1" s="1"/>
  <c r="BB156" i="1"/>
  <c r="BB157" i="1" s="1"/>
  <c r="BB158" i="1" s="1"/>
  <c r="F156" i="1"/>
  <c r="F157" i="1" s="1"/>
  <c r="F158" i="1" s="1"/>
  <c r="BW156" i="1"/>
  <c r="BW157" i="1" s="1"/>
  <c r="BW158" i="1" s="1"/>
  <c r="N156" i="1"/>
  <c r="N157" i="1" s="1"/>
  <c r="N158" i="1" s="1"/>
  <c r="BX156" i="1"/>
  <c r="BX157" i="1" s="1"/>
  <c r="BX158" i="1" s="1"/>
  <c r="AT156" i="1"/>
  <c r="AT157" i="1" s="1"/>
  <c r="AT158" i="1" s="1"/>
  <c r="BK156" i="1"/>
  <c r="BK157" i="1" s="1"/>
  <c r="BK158" i="1" s="1"/>
  <c r="AA156" i="1"/>
  <c r="AA157" i="1" s="1"/>
  <c r="AA158" i="1" s="1"/>
  <c r="AD156" i="1"/>
  <c r="AD157" i="1" s="1"/>
  <c r="AD158" i="1" s="1"/>
  <c r="BA156" i="1"/>
  <c r="BA157" i="1" s="1"/>
  <c r="BA158" i="1" s="1"/>
  <c r="AF156" i="1"/>
  <c r="AF157" i="1" s="1"/>
  <c r="AF158" i="1" s="1"/>
  <c r="BO156" i="1"/>
  <c r="BO157" i="1" s="1"/>
  <c r="BO158" i="1" s="1"/>
  <c r="BL156" i="1"/>
  <c r="BL157" i="1" s="1"/>
  <c r="BL158" i="1" s="1"/>
  <c r="AU156" i="1"/>
  <c r="AU157" i="1" s="1"/>
  <c r="AU158" i="1" s="1"/>
  <c r="BY156" i="1"/>
  <c r="BY157" i="1" s="1"/>
  <c r="BY158" i="1" s="1"/>
  <c r="BS156" i="1"/>
  <c r="BS157" i="1" s="1"/>
  <c r="BS158" i="1" s="1"/>
  <c r="BR156" i="1"/>
  <c r="BR157" i="1" s="1"/>
  <c r="BR158" i="1" s="1"/>
  <c r="AR156" i="1"/>
  <c r="AR157" i="1" s="1"/>
  <c r="AR158" i="1" s="1"/>
  <c r="AC156" i="1"/>
  <c r="AC157" i="1" s="1"/>
  <c r="AC158" i="1" s="1"/>
  <c r="W156" i="1"/>
  <c r="W157" i="1" s="1"/>
  <c r="W158" i="1" s="1"/>
  <c r="X156" i="1"/>
  <c r="X157" i="1" s="1"/>
  <c r="X158" i="1" s="1"/>
  <c r="BF156" i="1"/>
  <c r="BF157" i="1" s="1"/>
  <c r="BF158" i="1" s="1"/>
  <c r="L156" i="1"/>
  <c r="L157" i="1" s="1"/>
  <c r="L158" i="1" s="1"/>
  <c r="Y156" i="1"/>
  <c r="Y157" i="1" s="1"/>
  <c r="Y158" i="1" s="1"/>
  <c r="AS156" i="1"/>
  <c r="AS157" i="1" s="1"/>
  <c r="AS158" i="1" s="1"/>
  <c r="U156" i="1"/>
  <c r="U157" i="1" s="1"/>
  <c r="U158" i="1" s="1"/>
  <c r="AI156" i="1"/>
  <c r="AI157" i="1" s="1"/>
  <c r="AI158" i="1" s="1"/>
  <c r="BV156" i="1"/>
  <c r="BV157" i="1" s="1"/>
  <c r="BV158" i="1" s="1"/>
  <c r="BQ156" i="1"/>
  <c r="BQ157" i="1" s="1"/>
  <c r="BQ158" i="1" s="1"/>
  <c r="AB156" i="1"/>
  <c r="AB157" i="1" s="1"/>
  <c r="AB158" i="1" s="1"/>
  <c r="AY156" i="1"/>
  <c r="AY157" i="1" s="1"/>
  <c r="AY158" i="1" s="1"/>
  <c r="AJ156" i="1"/>
  <c r="AJ157" i="1" s="1"/>
  <c r="AJ158" i="1" s="1"/>
  <c r="E156" i="1"/>
  <c r="E157" i="1" s="1"/>
  <c r="E158" i="1" s="1"/>
  <c r="H156" i="1"/>
  <c r="H157" i="1" s="1"/>
  <c r="H158" i="1" s="1"/>
  <c r="BG156" i="1"/>
  <c r="BG157" i="1" s="1"/>
  <c r="BG158" i="1" s="1"/>
  <c r="AK156" i="1"/>
  <c r="AK157" i="1" s="1"/>
  <c r="AK158" i="1" s="1"/>
  <c r="J156" i="1"/>
  <c r="J157" i="1" s="1"/>
  <c r="J158" i="1" s="1"/>
  <c r="BC156" i="1"/>
  <c r="BC157" i="1" s="1"/>
  <c r="BC158" i="1" s="1"/>
  <c r="BH156" i="1"/>
  <c r="BH157" i="1" s="1"/>
  <c r="BH158" i="1" s="1"/>
  <c r="AV156" i="1"/>
  <c r="AV157" i="1" s="1"/>
  <c r="AV158" i="1" s="1"/>
  <c r="AN156" i="1"/>
  <c r="AN157" i="1" s="1"/>
  <c r="AN158" i="1" s="1"/>
  <c r="BU156" i="1"/>
  <c r="BU157" i="1" s="1"/>
  <c r="BU158" i="1" s="1"/>
  <c r="BT156" i="1"/>
  <c r="BT157" i="1" s="1"/>
  <c r="BT158" i="1" s="1"/>
  <c r="AZ156" i="1"/>
  <c r="AZ157" i="1" s="1"/>
  <c r="AZ158" i="1" s="1"/>
  <c r="T156" i="1"/>
  <c r="T157" i="1" s="1"/>
  <c r="T158" i="1" s="1"/>
  <c r="M156" i="1"/>
  <c r="M157" i="1" s="1"/>
  <c r="M158" i="1" s="1"/>
  <c r="BZ156" i="1"/>
  <c r="BZ157" i="1" s="1"/>
  <c r="BZ158" i="1" s="1"/>
  <c r="BD156" i="1"/>
  <c r="BD157" i="1" s="1"/>
  <c r="BD158" i="1" s="1"/>
  <c r="I156" i="1"/>
  <c r="I157" i="1" s="1"/>
  <c r="I158" i="1" s="1"/>
  <c r="CA156" i="1"/>
  <c r="CA157" i="1" s="1"/>
  <c r="CA158" i="1" s="1"/>
  <c r="CC156" i="1"/>
  <c r="CC157" i="1" s="1"/>
  <c r="CC158" i="1" s="1"/>
  <c r="CB156" i="1"/>
  <c r="CB157" i="1" s="1"/>
  <c r="CB158" i="1" s="1"/>
  <c r="CF156" i="1"/>
  <c r="CF157" i="1" s="1"/>
  <c r="CF158" i="1" s="1"/>
  <c r="CE156" i="1"/>
  <c r="CE157" i="1" s="1"/>
  <c r="CE158" i="1" s="1"/>
  <c r="CD156" i="1"/>
  <c r="CD157" i="1" s="1"/>
  <c r="CD158" i="1" s="1"/>
  <c r="CG156" i="1"/>
  <c r="CG157" i="1" s="1"/>
  <c r="CG158" i="1" s="1"/>
  <c r="CH156" i="1"/>
  <c r="CH157" i="1" s="1"/>
  <c r="CH158" i="1" s="1"/>
  <c r="CI156" i="1"/>
  <c r="CI157" i="1" s="1"/>
  <c r="CI158" i="1" s="1"/>
  <c r="CK156" i="1"/>
  <c r="CK157" i="1" s="1"/>
  <c r="CK158" i="1" s="1"/>
  <c r="CJ156" i="1"/>
  <c r="CJ157" i="1" s="1"/>
  <c r="CJ158" i="1" s="1"/>
  <c r="CL156" i="1"/>
  <c r="CL157" i="1" s="1"/>
  <c r="CL158" i="1" s="1"/>
  <c r="CN156" i="1"/>
  <c r="CN157" i="1" s="1"/>
  <c r="CN158" i="1" s="1"/>
  <c r="CO156" i="1"/>
  <c r="CO157" i="1" s="1"/>
  <c r="CO158" i="1" s="1"/>
  <c r="CM156" i="1"/>
  <c r="CM157" i="1" s="1"/>
  <c r="CM158" i="1" s="1"/>
  <c r="CP156" i="1"/>
  <c r="CP157" i="1" s="1"/>
  <c r="CP158" i="1" s="1"/>
  <c r="CQ156" i="1"/>
  <c r="CQ157" i="1" s="1"/>
  <c r="CQ158" i="1" s="1"/>
  <c r="CS156" i="1"/>
  <c r="CS157" i="1" s="1"/>
  <c r="CS158" i="1" s="1"/>
  <c r="CR156" i="1"/>
  <c r="CR157" i="1" s="1"/>
  <c r="CR158" i="1" s="1"/>
  <c r="CT156" i="1"/>
  <c r="CT157" i="1" s="1"/>
  <c r="CT158" i="1" s="1"/>
  <c r="CU156" i="1"/>
  <c r="CU157" i="1" s="1"/>
  <c r="CU158" i="1" s="1"/>
  <c r="CV156" i="1"/>
  <c r="CV157" i="1" s="1"/>
  <c r="CV158" i="1" s="1"/>
  <c r="CW156" i="1"/>
  <c r="CW157" i="1" s="1"/>
  <c r="CW158" i="1" s="1"/>
  <c r="CZ156" i="1"/>
  <c r="CZ157" i="1" s="1"/>
  <c r="CZ158" i="1" s="1"/>
  <c r="CX156" i="1"/>
  <c r="CX157" i="1" s="1"/>
  <c r="CX158" i="1" s="1"/>
  <c r="CY156" i="1"/>
  <c r="CY157" i="1" s="1"/>
  <c r="CY158" i="1" s="1"/>
  <c r="DC156" i="1"/>
  <c r="DC157" i="1" s="1"/>
  <c r="DC158" i="1" s="1"/>
  <c r="DB156" i="1"/>
  <c r="DB157" i="1" s="1"/>
  <c r="DB158" i="1" s="1"/>
  <c r="DA156" i="1"/>
  <c r="DA157" i="1" s="1"/>
  <c r="DA158" i="1" s="1"/>
  <c r="DE156" i="1"/>
  <c r="DE157" i="1" s="1"/>
  <c r="DE158" i="1" s="1"/>
  <c r="DD156" i="1"/>
  <c r="DD157" i="1" s="1"/>
  <c r="DD158" i="1" s="1"/>
  <c r="DF156" i="1"/>
  <c r="DF157" i="1" s="1"/>
  <c r="DF158" i="1" s="1"/>
  <c r="DH156" i="1"/>
  <c r="DH157" i="1" s="1"/>
  <c r="DH158" i="1" s="1"/>
  <c r="DG156" i="1"/>
  <c r="DG157" i="1" s="1"/>
  <c r="DG158" i="1" s="1"/>
  <c r="DK156" i="1"/>
  <c r="DK157" i="1" s="1"/>
  <c r="DK158" i="1" s="1"/>
  <c r="DL156" i="1"/>
  <c r="DL157" i="1" s="1"/>
  <c r="DL158" i="1" s="1"/>
  <c r="DJ156" i="1"/>
  <c r="DJ157" i="1" s="1"/>
  <c r="DJ158" i="1" s="1"/>
  <c r="DM156" i="1"/>
  <c r="DM157" i="1" s="1"/>
  <c r="DM158" i="1" s="1"/>
  <c r="DO156" i="1"/>
  <c r="DO157" i="1" s="1"/>
  <c r="DO158" i="1" s="1"/>
  <c r="DN156" i="1"/>
  <c r="DN157" i="1" s="1"/>
  <c r="DN158" i="1" s="1"/>
  <c r="DQ156" i="1"/>
  <c r="DQ157" i="1" s="1"/>
  <c r="DQ158" i="1" s="1"/>
  <c r="C159" i="1" l="1"/>
  <c r="D171" i="1"/>
  <c r="F171" i="1"/>
  <c r="B159" i="1" l="1"/>
  <c r="E171" i="1" l="1"/>
  <c r="D13" i="7"/>
  <c r="D14" i="7" s="1"/>
  <c r="C19" i="7"/>
  <c r="C31" i="7"/>
  <c r="C43" i="7"/>
  <c r="C55" i="7"/>
  <c r="C67" i="7"/>
  <c r="C13" i="7"/>
  <c r="F39" i="3" s="1"/>
  <c r="C14" i="7" l="1"/>
  <c r="AP71" i="7" s="1"/>
  <c r="I47" i="7"/>
  <c r="U71" i="7"/>
  <c r="AY59" i="7"/>
  <c r="AB59" i="7"/>
  <c r="AD59" i="7"/>
  <c r="AI71" i="7"/>
  <c r="AQ71" i="7"/>
  <c r="J47" i="7"/>
  <c r="I59" i="7"/>
  <c r="AS59" i="7"/>
  <c r="BF71" i="7"/>
  <c r="J23" i="7"/>
  <c r="AK71" i="7"/>
  <c r="S35" i="7"/>
  <c r="L35" i="7"/>
  <c r="AT59" i="7"/>
  <c r="H47" i="7"/>
  <c r="P35" i="7"/>
  <c r="Z47" i="7"/>
  <c r="AO59" i="7"/>
  <c r="E47" i="7"/>
  <c r="O59" i="7"/>
  <c r="X59" i="7"/>
  <c r="BA71" i="7"/>
  <c r="K47" i="7"/>
  <c r="T47" i="7"/>
  <c r="N35" i="7"/>
  <c r="E23" i="7"/>
  <c r="G23" i="7"/>
  <c r="F71" i="7"/>
  <c r="Y35" i="7"/>
  <c r="AK47" i="7"/>
  <c r="AE59" i="7"/>
  <c r="O71" i="7"/>
  <c r="J59" i="7"/>
  <c r="AA47" i="7"/>
  <c r="S71" i="7"/>
  <c r="F47" i="7"/>
  <c r="AB71" i="7"/>
  <c r="AF71" i="7"/>
  <c r="V71" i="7"/>
  <c r="AG47" i="7"/>
  <c r="Q71" i="7"/>
  <c r="AU59" i="7"/>
  <c r="N68" i="7"/>
  <c r="D23" i="7"/>
  <c r="D47" i="7"/>
  <c r="AU71" i="7"/>
  <c r="Z59" i="7"/>
  <c r="K71" i="7"/>
  <c r="AN59" i="7"/>
  <c r="V47" i="7"/>
  <c r="BH71" i="7"/>
  <c r="E59" i="7"/>
  <c r="AL71" i="7"/>
  <c r="AY71" i="7"/>
  <c r="AG71" i="7"/>
  <c r="O35" i="7"/>
  <c r="T59" i="7"/>
  <c r="AP59" i="7"/>
  <c r="H35" i="7"/>
  <c r="K23" i="7"/>
  <c r="AL47" i="7"/>
  <c r="AG59" i="7"/>
  <c r="AK59" i="7"/>
  <c r="BB71" i="7"/>
  <c r="X47" i="7"/>
  <c r="AW71" i="7"/>
  <c r="G47" i="7"/>
  <c r="E71" i="7"/>
  <c r="J35" i="7"/>
  <c r="I23" i="7"/>
  <c r="X71" i="7"/>
  <c r="R71" i="7"/>
  <c r="Q35" i="7"/>
  <c r="U35" i="7"/>
  <c r="K59" i="7"/>
  <c r="G71" i="7"/>
  <c r="F59" i="7"/>
  <c r="W47" i="7"/>
  <c r="L47" i="7"/>
  <c r="Z35" i="7"/>
  <c r="T71" i="7"/>
  <c r="BD71" i="7"/>
  <c r="AH71" i="7"/>
  <c r="Y47" i="7"/>
  <c r="AC47" i="7"/>
  <c r="AA59" i="7"/>
  <c r="AM71" i="7"/>
  <c r="V59" i="7"/>
  <c r="AM47" i="7"/>
  <c r="N23" i="7"/>
  <c r="R47" i="7"/>
  <c r="AZ71" i="7"/>
  <c r="AC59" i="7"/>
  <c r="AX71" i="7"/>
  <c r="AA71" i="7"/>
  <c r="M71" i="7"/>
  <c r="AQ59" i="7"/>
  <c r="L59" i="7"/>
  <c r="AL59" i="7"/>
  <c r="F23" i="7"/>
  <c r="P59" i="7"/>
  <c r="AH47" i="7"/>
  <c r="Y59" i="7"/>
  <c r="M35" i="7"/>
  <c r="G59" i="7"/>
  <c r="X35" i="7"/>
  <c r="AC71" i="7"/>
  <c r="K35" i="7"/>
  <c r="AR59" i="7"/>
  <c r="F35" i="7"/>
  <c r="AF59" i="7"/>
  <c r="O23" i="7"/>
  <c r="N71" i="7"/>
  <c r="I35" i="7"/>
  <c r="U47" i="7"/>
  <c r="W59" i="7"/>
  <c r="H23" i="7"/>
  <c r="AS71" i="7"/>
  <c r="AA35" i="7"/>
  <c r="AJ47" i="7"/>
  <c r="V35" i="7"/>
  <c r="M23" i="7"/>
  <c r="P71" i="7"/>
  <c r="AD71" i="7"/>
  <c r="Q47" i="7"/>
  <c r="I71" i="7"/>
  <c r="AM59" i="7"/>
  <c r="AE71" i="7"/>
  <c r="BI71" i="7"/>
  <c r="S47" i="7"/>
  <c r="BG71" i="7"/>
  <c r="N47" i="7"/>
  <c r="D71" i="7"/>
  <c r="BK68" i="7"/>
  <c r="AH68" i="7"/>
  <c r="D59" i="7"/>
  <c r="L71" i="7"/>
  <c r="AV71" i="7"/>
  <c r="AT71" i="7"/>
  <c r="AV59" i="7"/>
  <c r="Y71" i="7"/>
  <c r="G35" i="7"/>
  <c r="BK71" i="7"/>
  <c r="R59" i="7"/>
  <c r="AI47" i="7"/>
  <c r="P47" i="7"/>
  <c r="AD47" i="7"/>
  <c r="AR71" i="7"/>
  <c r="U59" i="7"/>
  <c r="BJ71" i="7"/>
  <c r="L23" i="7"/>
  <c r="AO71" i="7"/>
  <c r="W35" i="7"/>
  <c r="AJ59" i="7"/>
  <c r="AH59" i="7"/>
  <c r="H59" i="7"/>
  <c r="H71" i="7"/>
  <c r="J71" i="7"/>
  <c r="Q59" i="7"/>
  <c r="E35" i="7"/>
  <c r="S59" i="7"/>
  <c r="W71" i="7"/>
  <c r="BE71" i="7"/>
  <c r="O47" i="7"/>
  <c r="T35" i="7"/>
  <c r="AX59" i="7"/>
  <c r="AF47" i="7"/>
  <c r="AN71" i="7"/>
  <c r="Z71" i="7"/>
  <c r="AW59" i="7"/>
  <c r="M47" i="7"/>
  <c r="AI59" i="7"/>
  <c r="BC71" i="7"/>
  <c r="N59" i="7"/>
  <c r="AE47" i="7"/>
  <c r="AB47" i="7"/>
  <c r="R35" i="7"/>
  <c r="AJ71" i="7"/>
  <c r="M59" i="7"/>
  <c r="I21" i="7"/>
  <c r="O33" i="7"/>
  <c r="L33" i="7"/>
  <c r="Q57" i="7"/>
  <c r="T69" i="7"/>
  <c r="AA45" i="7"/>
  <c r="AF57" i="7"/>
  <c r="AL45" i="7"/>
  <c r="AS69" i="7"/>
  <c r="I33" i="7"/>
  <c r="P57" i="7"/>
  <c r="J69" i="7"/>
  <c r="P33" i="7"/>
  <c r="O45" i="7"/>
  <c r="Y45" i="7"/>
  <c r="AD45" i="7"/>
  <c r="AI45" i="7"/>
  <c r="AO69" i="7"/>
  <c r="K57" i="7"/>
  <c r="V69" i="7"/>
  <c r="U33" i="7"/>
  <c r="O21" i="7"/>
  <c r="L69" i="7"/>
  <c r="J57" i="7"/>
  <c r="Z45" i="7"/>
  <c r="AD57" i="7"/>
  <c r="AJ69" i="7"/>
  <c r="AP57" i="7"/>
  <c r="V57" i="7"/>
  <c r="F45" i="7"/>
  <c r="V33" i="7"/>
  <c r="R69" i="7"/>
  <c r="U69" i="7"/>
  <c r="R45" i="7"/>
  <c r="Z33" i="7"/>
  <c r="AC45" i="7"/>
  <c r="AI69" i="7"/>
  <c r="AN69" i="7"/>
  <c r="AV57" i="7"/>
  <c r="U45" i="7"/>
  <c r="AX69" i="7"/>
  <c r="BE69" i="7"/>
  <c r="AZ69" i="7"/>
  <c r="J20" i="7"/>
  <c r="P68" i="7"/>
  <c r="S57" i="7"/>
  <c r="L21" i="7"/>
  <c r="J21" i="7"/>
  <c r="H33" i="7"/>
  <c r="H57" i="7"/>
  <c r="X33" i="7"/>
  <c r="AB45" i="7"/>
  <c r="AH45" i="7"/>
  <c r="AM45" i="7"/>
  <c r="AU69" i="7"/>
  <c r="T33" i="7"/>
  <c r="L45" i="7"/>
  <c r="O69" i="7"/>
  <c r="Q69" i="7"/>
  <c r="J33" i="7"/>
  <c r="AA33" i="7"/>
  <c r="AE57" i="7"/>
  <c r="AK69" i="7"/>
  <c r="AQ57" i="7"/>
  <c r="E69" i="7"/>
  <c r="K69" i="7"/>
  <c r="E45" i="7"/>
  <c r="Q33" i="7"/>
  <c r="M21" i="7"/>
  <c r="N69" i="7"/>
  <c r="Z69" i="7"/>
  <c r="AF69" i="7"/>
  <c r="AK45" i="7"/>
  <c r="AR57" i="7"/>
  <c r="I69" i="7"/>
  <c r="S45" i="7"/>
  <c r="N45" i="7"/>
  <c r="F33" i="7"/>
  <c r="E21" i="7"/>
  <c r="F57" i="7"/>
  <c r="Z57" i="7"/>
  <c r="AE45" i="7"/>
  <c r="AJ57" i="7"/>
  <c r="AP69" i="7"/>
  <c r="AW69" i="7"/>
  <c r="AW57" i="7"/>
  <c r="AY57" i="7"/>
  <c r="BI69" i="7"/>
  <c r="BB69" i="7"/>
  <c r="AZ68" i="7"/>
  <c r="D69" i="7"/>
  <c r="D67" i="7" s="1"/>
  <c r="V56" i="7"/>
  <c r="V44" i="7"/>
  <c r="M56" i="7"/>
  <c r="R57" i="7"/>
  <c r="S69" i="7"/>
  <c r="H21" i="7"/>
  <c r="T45" i="7"/>
  <c r="G45" i="7"/>
  <c r="Y33" i="7"/>
  <c r="AD69" i="7"/>
  <c r="AI57" i="7"/>
  <c r="AO57" i="7"/>
  <c r="I57" i="7"/>
  <c r="M69" i="7"/>
  <c r="H69" i="7"/>
  <c r="F21" i="7"/>
  <c r="P69" i="7"/>
  <c r="F69" i="7"/>
  <c r="AA69" i="7"/>
  <c r="AG57" i="7"/>
  <c r="AL69" i="7"/>
  <c r="AS57" i="7"/>
  <c r="S33" i="7"/>
  <c r="M57" i="7"/>
  <c r="O57" i="7"/>
  <c r="E33" i="7"/>
  <c r="G33" i="7"/>
  <c r="X69" i="7"/>
  <c r="AB69" i="7"/>
  <c r="AG45" i="7"/>
  <c r="AL57" i="7"/>
  <c r="AT57" i="7"/>
  <c r="K33" i="7"/>
  <c r="E57" i="7"/>
  <c r="L57" i="7"/>
  <c r="N33" i="7"/>
  <c r="T57" i="7"/>
  <c r="W57" i="7"/>
  <c r="AA57" i="7"/>
  <c r="AF45" i="7"/>
  <c r="AK57" i="7"/>
  <c r="AR69" i="7"/>
  <c r="BC69" i="7"/>
  <c r="BD69" i="7"/>
  <c r="AY69" i="7"/>
  <c r="BK69" i="7"/>
  <c r="BF69" i="7"/>
  <c r="D57" i="7"/>
  <c r="D55" i="7" s="1"/>
  <c r="H20" i="7"/>
  <c r="O56" i="7"/>
  <c r="M45" i="7"/>
  <c r="AJ45" i="7"/>
  <c r="V45" i="7"/>
  <c r="AC57" i="7"/>
  <c r="R33" i="7"/>
  <c r="W69" i="7"/>
  <c r="AN57" i="7"/>
  <c r="W45" i="7"/>
  <c r="AB57" i="7"/>
  <c r="BG69" i="7"/>
  <c r="BJ69" i="7"/>
  <c r="M68" i="7"/>
  <c r="M20" i="7"/>
  <c r="J44" i="7"/>
  <c r="G56" i="7"/>
  <c r="F68" i="7"/>
  <c r="S68" i="7"/>
  <c r="T44" i="7"/>
  <c r="I68" i="7"/>
  <c r="U68" i="7"/>
  <c r="G68" i="7"/>
  <c r="S44" i="7"/>
  <c r="Q44" i="7"/>
  <c r="F20" i="7"/>
  <c r="D20" i="7"/>
  <c r="AA44" i="7"/>
  <c r="AB68" i="7"/>
  <c r="AG56" i="7"/>
  <c r="M33" i="7"/>
  <c r="N57" i="7"/>
  <c r="AQ69" i="7"/>
  <c r="W33" i="7"/>
  <c r="AH69" i="7"/>
  <c r="I45" i="7"/>
  <c r="Y69" i="7"/>
  <c r="AV69" i="7"/>
  <c r="G69" i="7"/>
  <c r="AG69" i="7"/>
  <c r="BH69" i="7"/>
  <c r="E20" i="7"/>
  <c r="O68" i="7"/>
  <c r="N20" i="7"/>
  <c r="L20" i="7"/>
  <c r="K20" i="7"/>
  <c r="M44" i="7"/>
  <c r="K44" i="7"/>
  <c r="V68" i="7"/>
  <c r="N56" i="7"/>
  <c r="O20" i="7"/>
  <c r="N21" i="7"/>
  <c r="Y57" i="7"/>
  <c r="P45" i="7"/>
  <c r="J45" i="7"/>
  <c r="AM69" i="7"/>
  <c r="U57" i="7"/>
  <c r="AC69" i="7"/>
  <c r="Q45" i="7"/>
  <c r="K45" i="7"/>
  <c r="AM57" i="7"/>
  <c r="BA69" i="7"/>
  <c r="T56" i="7"/>
  <c r="Q68" i="7"/>
  <c r="S56" i="7"/>
  <c r="L56" i="7"/>
  <c r="J68" i="7"/>
  <c r="E56" i="7"/>
  <c r="W44" i="7"/>
  <c r="G44" i="7"/>
  <c r="R56" i="7"/>
  <c r="H68" i="7"/>
  <c r="H56" i="7"/>
  <c r="L68" i="7"/>
  <c r="K68" i="7"/>
  <c r="X45" i="7"/>
  <c r="G57" i="7"/>
  <c r="AU57" i="7"/>
  <c r="X57" i="7"/>
  <c r="U56" i="7"/>
  <c r="W56" i="7"/>
  <c r="G20" i="7"/>
  <c r="Y68" i="7"/>
  <c r="Z56" i="7"/>
  <c r="AJ68" i="7"/>
  <c r="Z44" i="7"/>
  <c r="AA56" i="7"/>
  <c r="AD56" i="7"/>
  <c r="AF44" i="7"/>
  <c r="AI56" i="7"/>
  <c r="AL68" i="7"/>
  <c r="F32" i="7"/>
  <c r="H32" i="7"/>
  <c r="L32" i="7"/>
  <c r="P32" i="7"/>
  <c r="U32" i="7"/>
  <c r="Y32" i="7"/>
  <c r="AE69" i="7"/>
  <c r="K21" i="7"/>
  <c r="AT69" i="7"/>
  <c r="D21" i="7"/>
  <c r="D19" i="7" s="1"/>
  <c r="W68" i="7"/>
  <c r="E44" i="7"/>
  <c r="AK44" i="7"/>
  <c r="X44" i="7"/>
  <c r="Y56" i="7"/>
  <c r="AC44" i="7"/>
  <c r="AD44" i="7"/>
  <c r="AF56" i="7"/>
  <c r="AG68" i="7"/>
  <c r="AI68" i="7"/>
  <c r="AI44" i="7"/>
  <c r="AK68" i="7"/>
  <c r="J32" i="7"/>
  <c r="Z32" i="7"/>
  <c r="N32" i="7"/>
  <c r="V32" i="7"/>
  <c r="O32" i="7"/>
  <c r="R32" i="7"/>
  <c r="W32" i="7"/>
  <c r="AA32" i="7"/>
  <c r="AM56" i="7"/>
  <c r="AN68" i="7"/>
  <c r="AO68" i="7"/>
  <c r="AU56" i="7"/>
  <c r="P44" i="7"/>
  <c r="AM44" i="7"/>
  <c r="AX57" i="7"/>
  <c r="AW68" i="7"/>
  <c r="AD68" i="7"/>
  <c r="Z68" i="7"/>
  <c r="AE68" i="7"/>
  <c r="AE56" i="7"/>
  <c r="AJ56" i="7"/>
  <c r="AK56" i="7"/>
  <c r="D45" i="7"/>
  <c r="D43" i="7" s="1"/>
  <c r="M32" i="7"/>
  <c r="G32" i="7"/>
  <c r="X32" i="7"/>
  <c r="AQ56" i="7"/>
  <c r="AS56" i="7"/>
  <c r="I32" i="7"/>
  <c r="O44" i="7"/>
  <c r="L44" i="7"/>
  <c r="AP68" i="7"/>
  <c r="AQ68" i="7"/>
  <c r="AT68" i="7"/>
  <c r="AU68" i="7"/>
  <c r="AX68" i="7"/>
  <c r="BF68" i="7"/>
  <c r="K56" i="7"/>
  <c r="I56" i="7"/>
  <c r="BA68" i="7"/>
  <c r="BC68" i="7"/>
  <c r="AY68" i="7"/>
  <c r="H45" i="7"/>
  <c r="I20" i="7"/>
  <c r="G21" i="7"/>
  <c r="E68" i="7"/>
  <c r="Q56" i="7"/>
  <c r="R68" i="7"/>
  <c r="X56" i="7"/>
  <c r="AE44" i="7"/>
  <c r="AJ44" i="7"/>
  <c r="S32" i="7"/>
  <c r="T32" i="7"/>
  <c r="AL56" i="7"/>
  <c r="AM68" i="7"/>
  <c r="N44" i="7"/>
  <c r="F44" i="7"/>
  <c r="H44" i="7"/>
  <c r="AO56" i="7"/>
  <c r="AP56" i="7"/>
  <c r="AR56" i="7"/>
  <c r="AV68" i="7"/>
  <c r="AW56" i="7"/>
  <c r="AX56" i="7"/>
  <c r="BI68" i="7"/>
  <c r="D56" i="7"/>
  <c r="BG68" i="7"/>
  <c r="BG70" i="7" s="1"/>
  <c r="J56" i="7"/>
  <c r="AY56" i="7"/>
  <c r="BJ68" i="7"/>
  <c r="F56" i="7"/>
  <c r="AH57" i="7"/>
  <c r="T68" i="7"/>
  <c r="AC56" i="7"/>
  <c r="AF68" i="7"/>
  <c r="AH44" i="7"/>
  <c r="Y44" i="7"/>
  <c r="AA68" i="7"/>
  <c r="AB56" i="7"/>
  <c r="AC68" i="7"/>
  <c r="AG44" i="7"/>
  <c r="AH56" i="7"/>
  <c r="Q32" i="7"/>
  <c r="E32" i="7"/>
  <c r="D44" i="7"/>
  <c r="R44" i="7"/>
  <c r="I44" i="7"/>
  <c r="AR68" i="7"/>
  <c r="AS68" i="7"/>
  <c r="AV56" i="7"/>
  <c r="BD68" i="7"/>
  <c r="BD70" i="7" s="1"/>
  <c r="BB68" i="7"/>
  <c r="BE68" i="7"/>
  <c r="X68" i="7"/>
  <c r="U44" i="7"/>
  <c r="AL44" i="7"/>
  <c r="K32" i="7"/>
  <c r="AB44" i="7"/>
  <c r="BH68" i="7"/>
  <c r="P56" i="7"/>
  <c r="AT56" i="7"/>
  <c r="AN56" i="7"/>
  <c r="D33" i="7"/>
  <c r="D35" i="7" l="1"/>
  <c r="BM35" i="7" s="1"/>
  <c r="E83" i="7" s="1"/>
  <c r="N70" i="7"/>
  <c r="D68" i="7"/>
  <c r="D70" i="7" s="1"/>
  <c r="D32" i="7"/>
  <c r="BM32" i="7" s="1"/>
  <c r="C83" i="7" s="1"/>
  <c r="BB70" i="7"/>
  <c r="BE70" i="7"/>
  <c r="BC70" i="7"/>
  <c r="BF70" i="7"/>
  <c r="G11" i="7"/>
  <c r="BM71" i="7"/>
  <c r="BM23" i="7"/>
  <c r="E82" i="7" s="1"/>
  <c r="F42" i="3" s="1"/>
  <c r="BM59" i="7"/>
  <c r="E85" i="7" s="1"/>
  <c r="BM47" i="7"/>
  <c r="E84" i="7" s="1"/>
  <c r="BH70" i="7"/>
  <c r="BI70" i="7"/>
  <c r="AZ70" i="7"/>
  <c r="BK70" i="7"/>
  <c r="BM33" i="7"/>
  <c r="BJ70" i="7"/>
  <c r="AH70" i="7"/>
  <c r="AH72" i="7"/>
  <c r="AH73" i="7" s="1"/>
  <c r="BM44" i="7"/>
  <c r="C84" i="7" s="1"/>
  <c r="D48" i="7"/>
  <c r="D46" i="7"/>
  <c r="T72" i="7"/>
  <c r="T73" i="7" s="1"/>
  <c r="T70" i="7"/>
  <c r="F48" i="7"/>
  <c r="F49" i="7" s="1"/>
  <c r="F46" i="7"/>
  <c r="AQ72" i="7"/>
  <c r="AQ73" i="7" s="1"/>
  <c r="AQ70" i="7"/>
  <c r="AJ60" i="7"/>
  <c r="AJ61" i="7" s="1"/>
  <c r="AJ58" i="7"/>
  <c r="AM60" i="7"/>
  <c r="AM61" i="7" s="1"/>
  <c r="AM58" i="7"/>
  <c r="AG70" i="7"/>
  <c r="AG72" i="7"/>
  <c r="AG73" i="7" s="1"/>
  <c r="G24" i="7"/>
  <c r="G25" i="7" s="1"/>
  <c r="G22" i="7"/>
  <c r="G46" i="7"/>
  <c r="G48" i="7"/>
  <c r="G49" i="7" s="1"/>
  <c r="K22" i="7"/>
  <c r="K24" i="7"/>
  <c r="K25" i="7" s="1"/>
  <c r="AG58" i="7"/>
  <c r="AG60" i="7"/>
  <c r="AG61" i="7" s="1"/>
  <c r="F70" i="7"/>
  <c r="F72" i="7"/>
  <c r="F73" i="7" s="1"/>
  <c r="V46" i="7"/>
  <c r="V48" i="7"/>
  <c r="V49" i="7" s="1"/>
  <c r="P70" i="7"/>
  <c r="P72" i="7"/>
  <c r="P73" i="7" s="1"/>
  <c r="D31" i="7"/>
  <c r="E31" i="7" s="1"/>
  <c r="F31" i="7" s="1"/>
  <c r="G31" i="7" s="1"/>
  <c r="H31" i="7" s="1"/>
  <c r="I31" i="7" s="1"/>
  <c r="J31" i="7" s="1"/>
  <c r="K31" i="7" s="1"/>
  <c r="L31" i="7" s="1"/>
  <c r="M31" i="7" s="1"/>
  <c r="N31" i="7" s="1"/>
  <c r="O31" i="7" s="1"/>
  <c r="P31" i="7" s="1"/>
  <c r="Q31" i="7" s="1"/>
  <c r="R31" i="7" s="1"/>
  <c r="S31" i="7" s="1"/>
  <c r="T31" i="7" s="1"/>
  <c r="U31" i="7" s="1"/>
  <c r="V31" i="7" s="1"/>
  <c r="W31" i="7" s="1"/>
  <c r="X31" i="7" s="1"/>
  <c r="Y31" i="7" s="1"/>
  <c r="Z31" i="7" s="1"/>
  <c r="AA31" i="7" s="1"/>
  <c r="AG46" i="7"/>
  <c r="AG48" i="7"/>
  <c r="AG49" i="7" s="1"/>
  <c r="AY60" i="7"/>
  <c r="AY61" i="7" s="1"/>
  <c r="AY58" i="7"/>
  <c r="AR60" i="7"/>
  <c r="AR61" i="7" s="1"/>
  <c r="AR58" i="7"/>
  <c r="T36" i="7"/>
  <c r="T37" i="7" s="1"/>
  <c r="T34" i="7"/>
  <c r="I34" i="7"/>
  <c r="I36" i="7"/>
  <c r="I37" i="7" s="1"/>
  <c r="AD72" i="7"/>
  <c r="AD73" i="7" s="1"/>
  <c r="AD70" i="7"/>
  <c r="O34" i="7"/>
  <c r="O36" i="7"/>
  <c r="O37" i="7" s="1"/>
  <c r="Y58" i="7"/>
  <c r="Y60" i="7"/>
  <c r="Y61" i="7" s="1"/>
  <c r="L34" i="7"/>
  <c r="L36" i="7"/>
  <c r="L37" i="7" s="1"/>
  <c r="AI60" i="7"/>
  <c r="AI61" i="7" s="1"/>
  <c r="AI58" i="7"/>
  <c r="L58" i="7"/>
  <c r="L60" i="7"/>
  <c r="L61" i="7" s="1"/>
  <c r="E22" i="7"/>
  <c r="E24" i="7"/>
  <c r="E25" i="7" s="1"/>
  <c r="F24" i="7"/>
  <c r="F25" i="7" s="1"/>
  <c r="F22" i="7"/>
  <c r="E67" i="7"/>
  <c r="F67" i="7" s="1"/>
  <c r="G67" i="7" s="1"/>
  <c r="H67" i="7" s="1"/>
  <c r="I67" i="7" s="1"/>
  <c r="J67" i="7" s="1"/>
  <c r="K67" i="7" s="1"/>
  <c r="L67" i="7" s="1"/>
  <c r="M67" i="7" s="1"/>
  <c r="N67" i="7" s="1"/>
  <c r="O67" i="7" s="1"/>
  <c r="P67" i="7" s="1"/>
  <c r="Q67" i="7" s="1"/>
  <c r="R67" i="7" s="1"/>
  <c r="S67" i="7" s="1"/>
  <c r="T67" i="7" s="1"/>
  <c r="U67" i="7" s="1"/>
  <c r="V67" i="7" s="1"/>
  <c r="W67" i="7" s="1"/>
  <c r="X67" i="7" s="1"/>
  <c r="Y67" i="7" s="1"/>
  <c r="Z67" i="7" s="1"/>
  <c r="AA67" i="7" s="1"/>
  <c r="AB67" i="7" s="1"/>
  <c r="AC67" i="7" s="1"/>
  <c r="AD67" i="7" s="1"/>
  <c r="AE67" i="7" s="1"/>
  <c r="AF67" i="7" s="1"/>
  <c r="AG67" i="7" s="1"/>
  <c r="AH67" i="7" s="1"/>
  <c r="AI67" i="7" s="1"/>
  <c r="AJ67" i="7" s="1"/>
  <c r="AK67" i="7" s="1"/>
  <c r="AL67" i="7" s="1"/>
  <c r="AM67" i="7" s="1"/>
  <c r="AN67" i="7" s="1"/>
  <c r="AO67" i="7" s="1"/>
  <c r="AP67" i="7" s="1"/>
  <c r="AQ67" i="7" s="1"/>
  <c r="AR67" i="7" s="1"/>
  <c r="AS67" i="7" s="1"/>
  <c r="AT67" i="7" s="1"/>
  <c r="AU67" i="7" s="1"/>
  <c r="AV67" i="7" s="1"/>
  <c r="AW67" i="7" s="1"/>
  <c r="AX67" i="7" s="1"/>
  <c r="AY67" i="7" s="1"/>
  <c r="AZ67" i="7" s="1"/>
  <c r="BA67" i="7" s="1"/>
  <c r="BB67" i="7" s="1"/>
  <c r="BC67" i="7" s="1"/>
  <c r="BD67" i="7" s="1"/>
  <c r="BE67" i="7" s="1"/>
  <c r="BF67" i="7" s="1"/>
  <c r="BG67" i="7" s="1"/>
  <c r="BH67" i="7" s="1"/>
  <c r="BI67" i="7" s="1"/>
  <c r="BJ67" i="7" s="1"/>
  <c r="BK67" i="7" s="1"/>
  <c r="E43" i="7"/>
  <c r="F43" i="7" s="1"/>
  <c r="G43" i="7" s="1"/>
  <c r="H43" i="7" s="1"/>
  <c r="I43" i="7" s="1"/>
  <c r="J43" i="7" s="1"/>
  <c r="K43" i="7" s="1"/>
  <c r="L43" i="7" s="1"/>
  <c r="M43" i="7" s="1"/>
  <c r="N43" i="7" s="1"/>
  <c r="O43" i="7" s="1"/>
  <c r="P43" i="7" s="1"/>
  <c r="Q43" i="7" s="1"/>
  <c r="R43" i="7" s="1"/>
  <c r="S43" i="7" s="1"/>
  <c r="T43" i="7" s="1"/>
  <c r="U43" i="7" s="1"/>
  <c r="V43" i="7" s="1"/>
  <c r="W43" i="7" s="1"/>
  <c r="X43" i="7" s="1"/>
  <c r="Y43" i="7" s="1"/>
  <c r="Z43" i="7" s="1"/>
  <c r="AA43" i="7" s="1"/>
  <c r="AB43" i="7" s="1"/>
  <c r="AC43" i="7" s="1"/>
  <c r="AD43" i="7" s="1"/>
  <c r="AE43" i="7" s="1"/>
  <c r="AF43" i="7" s="1"/>
  <c r="AG43" i="7" s="1"/>
  <c r="AH43" i="7" s="1"/>
  <c r="AI43" i="7" s="1"/>
  <c r="AJ43" i="7" s="1"/>
  <c r="AK43" i="7" s="1"/>
  <c r="AL43" i="7" s="1"/>
  <c r="AM43" i="7" s="1"/>
  <c r="E55" i="7"/>
  <c r="F55" i="7" s="1"/>
  <c r="G55" i="7" s="1"/>
  <c r="H55" i="7" s="1"/>
  <c r="I55" i="7" s="1"/>
  <c r="J55" i="7" s="1"/>
  <c r="K55" i="7" s="1"/>
  <c r="L55" i="7" s="1"/>
  <c r="M55" i="7" s="1"/>
  <c r="N55" i="7" s="1"/>
  <c r="O55" i="7" s="1"/>
  <c r="P55" i="7" s="1"/>
  <c r="Q55" i="7" s="1"/>
  <c r="R55" i="7" s="1"/>
  <c r="S55" i="7" s="1"/>
  <c r="T55" i="7" s="1"/>
  <c r="U55" i="7" s="1"/>
  <c r="V55" i="7" s="1"/>
  <c r="W55" i="7" s="1"/>
  <c r="X55" i="7" s="1"/>
  <c r="Y55" i="7" s="1"/>
  <c r="Z55" i="7" s="1"/>
  <c r="AA55" i="7" s="1"/>
  <c r="AB55" i="7" s="1"/>
  <c r="AC55" i="7" s="1"/>
  <c r="AD55" i="7" s="1"/>
  <c r="AE55" i="7" s="1"/>
  <c r="AF55" i="7" s="1"/>
  <c r="AG55" i="7" s="1"/>
  <c r="AH55" i="7" s="1"/>
  <c r="AI55" i="7" s="1"/>
  <c r="AJ55" i="7" s="1"/>
  <c r="AK55" i="7" s="1"/>
  <c r="AL55" i="7" s="1"/>
  <c r="AM55" i="7" s="1"/>
  <c r="AN55" i="7" s="1"/>
  <c r="AO55" i="7" s="1"/>
  <c r="AP55" i="7" s="1"/>
  <c r="AQ55" i="7" s="1"/>
  <c r="AR55" i="7" s="1"/>
  <c r="AS55" i="7" s="1"/>
  <c r="AT55" i="7" s="1"/>
  <c r="AU55" i="7" s="1"/>
  <c r="AV55" i="7" s="1"/>
  <c r="AW55" i="7" s="1"/>
  <c r="AX55" i="7" s="1"/>
  <c r="AY55" i="7" s="1"/>
  <c r="AL46" i="7"/>
  <c r="AL48" i="7"/>
  <c r="AL49" i="7" s="1"/>
  <c r="AR70" i="7"/>
  <c r="AR72" i="7"/>
  <c r="AR73" i="7" s="1"/>
  <c r="E34" i="7"/>
  <c r="E36" i="7"/>
  <c r="E37" i="7" s="1"/>
  <c r="AC72" i="7"/>
  <c r="AC73" i="7" s="1"/>
  <c r="AC70" i="7"/>
  <c r="AH48" i="7"/>
  <c r="AH49" i="7" s="1"/>
  <c r="AH46" i="7"/>
  <c r="J58" i="7"/>
  <c r="J60" i="7"/>
  <c r="J61" i="7" s="1"/>
  <c r="AX58" i="7"/>
  <c r="AX60" i="7"/>
  <c r="AX61" i="7" s="1"/>
  <c r="AP58" i="7"/>
  <c r="AP60" i="7"/>
  <c r="AP61" i="7" s="1"/>
  <c r="N48" i="7"/>
  <c r="N49" i="7" s="1"/>
  <c r="N46" i="7"/>
  <c r="S34" i="7"/>
  <c r="S36" i="7"/>
  <c r="S37" i="7" s="1"/>
  <c r="R72" i="7"/>
  <c r="R73" i="7" s="1"/>
  <c r="R70" i="7"/>
  <c r="I22" i="7"/>
  <c r="I24" i="7"/>
  <c r="I25" i="7" s="1"/>
  <c r="BA70" i="7"/>
  <c r="AX70" i="7"/>
  <c r="AX72" i="7"/>
  <c r="AX73" i="7" s="1"/>
  <c r="AP70" i="7"/>
  <c r="AP72" i="7"/>
  <c r="AP73" i="7" s="1"/>
  <c r="AS58" i="7"/>
  <c r="AS60" i="7"/>
  <c r="AS61" i="7" s="1"/>
  <c r="M34" i="7"/>
  <c r="M36" i="7"/>
  <c r="M37" i="7" s="1"/>
  <c r="AE60" i="7"/>
  <c r="AE61" i="7" s="1"/>
  <c r="AE58" i="7"/>
  <c r="AW70" i="7"/>
  <c r="AW72" i="7"/>
  <c r="AW73" i="7" s="1"/>
  <c r="AU60" i="7"/>
  <c r="AU61" i="7" s="1"/>
  <c r="AU58" i="7"/>
  <c r="AA34" i="7"/>
  <c r="AA36" i="7"/>
  <c r="AA37" i="7" s="1"/>
  <c r="V34" i="7"/>
  <c r="V36" i="7"/>
  <c r="V37" i="7" s="1"/>
  <c r="AK70" i="7"/>
  <c r="AK72" i="7"/>
  <c r="AK73" i="7" s="1"/>
  <c r="AF58" i="7"/>
  <c r="AF60" i="7"/>
  <c r="AF61" i="7" s="1"/>
  <c r="X46" i="7"/>
  <c r="X48" i="7"/>
  <c r="X49" i="7" s="1"/>
  <c r="BM21" i="7"/>
  <c r="G8" i="7"/>
  <c r="Y34" i="7"/>
  <c r="Y36" i="7"/>
  <c r="Y37" i="7" s="1"/>
  <c r="H34" i="7"/>
  <c r="H36" i="7"/>
  <c r="H37" i="7" s="1"/>
  <c r="AF48" i="7"/>
  <c r="AF49" i="7" s="1"/>
  <c r="AF46" i="7"/>
  <c r="AJ72" i="7"/>
  <c r="AJ73" i="7" s="1"/>
  <c r="AJ70" i="7"/>
  <c r="W60" i="7"/>
  <c r="W61" i="7" s="1"/>
  <c r="W58" i="7"/>
  <c r="H58" i="7"/>
  <c r="H60" i="7"/>
  <c r="H61" i="7" s="1"/>
  <c r="W46" i="7"/>
  <c r="W48" i="7"/>
  <c r="W49" i="7" s="1"/>
  <c r="S58" i="7"/>
  <c r="S60" i="7"/>
  <c r="S61" i="7" s="1"/>
  <c r="V70" i="7"/>
  <c r="V72" i="7"/>
  <c r="V73" i="7" s="1"/>
  <c r="L22" i="7"/>
  <c r="L24" i="7"/>
  <c r="L25" i="7" s="1"/>
  <c r="AB72" i="7"/>
  <c r="AB73" i="7" s="1"/>
  <c r="AB70" i="7"/>
  <c r="Q46" i="7"/>
  <c r="Q48" i="7"/>
  <c r="Q49" i="7" s="1"/>
  <c r="I72" i="7"/>
  <c r="I73" i="7" s="1"/>
  <c r="I70" i="7"/>
  <c r="G60" i="7"/>
  <c r="G61" i="7" s="1"/>
  <c r="G58" i="7"/>
  <c r="H22" i="7"/>
  <c r="H24" i="7"/>
  <c r="H25" i="7" s="1"/>
  <c r="V58" i="7"/>
  <c r="V60" i="7"/>
  <c r="V61" i="7" s="1"/>
  <c r="J22" i="7"/>
  <c r="J24" i="7"/>
  <c r="J25" i="7" s="1"/>
  <c r="P58" i="7"/>
  <c r="P60" i="7"/>
  <c r="P61" i="7" s="1"/>
  <c r="K34" i="7"/>
  <c r="K36" i="7"/>
  <c r="K37" i="7" s="1"/>
  <c r="AS70" i="7"/>
  <c r="AS72" i="7"/>
  <c r="AS73" i="7" s="1"/>
  <c r="Y48" i="7"/>
  <c r="Y49" i="7" s="1"/>
  <c r="Y46" i="7"/>
  <c r="X60" i="7"/>
  <c r="X61" i="7" s="1"/>
  <c r="X58" i="7"/>
  <c r="G34" i="7"/>
  <c r="G36" i="7"/>
  <c r="G37" i="7" s="1"/>
  <c r="P46" i="7"/>
  <c r="P48" i="7"/>
  <c r="P49" i="7" s="1"/>
  <c r="J34" i="7"/>
  <c r="J36" i="7"/>
  <c r="J37" i="7" s="1"/>
  <c r="W72" i="7"/>
  <c r="W73" i="7" s="1"/>
  <c r="W70" i="7"/>
  <c r="Z46" i="7"/>
  <c r="Z48" i="7"/>
  <c r="Z49" i="7" s="1"/>
  <c r="L70" i="7"/>
  <c r="L72" i="7"/>
  <c r="L73" i="7" s="1"/>
  <c r="N58" i="7"/>
  <c r="N60" i="7"/>
  <c r="N61" i="7" s="1"/>
  <c r="U70" i="7"/>
  <c r="U72" i="7"/>
  <c r="U73" i="7" s="1"/>
  <c r="O58" i="7"/>
  <c r="O60" i="7"/>
  <c r="O61" i="7" s="1"/>
  <c r="AN60" i="7"/>
  <c r="AN61" i="7" s="1"/>
  <c r="AN58" i="7"/>
  <c r="N72" i="7"/>
  <c r="N73" i="7" s="1"/>
  <c r="N74" i="7" s="1"/>
  <c r="U46" i="7"/>
  <c r="U48" i="7"/>
  <c r="U49" i="7" s="1"/>
  <c r="I46" i="7"/>
  <c r="I48" i="7"/>
  <c r="I49" i="7" s="1"/>
  <c r="Q34" i="7"/>
  <c r="Q36" i="7"/>
  <c r="Q37" i="7" s="1"/>
  <c r="AB60" i="7"/>
  <c r="AB61" i="7" s="1"/>
  <c r="AB58" i="7"/>
  <c r="AF72" i="7"/>
  <c r="AF73" i="7" s="1"/>
  <c r="AF70" i="7"/>
  <c r="F60" i="7"/>
  <c r="F61" i="7" s="1"/>
  <c r="F58" i="7"/>
  <c r="AW58" i="7"/>
  <c r="AW60" i="7"/>
  <c r="AW61" i="7" s="1"/>
  <c r="AO58" i="7"/>
  <c r="AO60" i="7"/>
  <c r="AO61" i="7" s="1"/>
  <c r="AM72" i="7"/>
  <c r="AM73" i="7" s="1"/>
  <c r="AM70" i="7"/>
  <c r="AJ46" i="7"/>
  <c r="AJ48" i="7"/>
  <c r="AJ49" i="7" s="1"/>
  <c r="Q58" i="7"/>
  <c r="Q60" i="7"/>
  <c r="Q61" i="7" s="1"/>
  <c r="I60" i="7"/>
  <c r="I61" i="7" s="1"/>
  <c r="I58" i="7"/>
  <c r="AU72" i="7"/>
  <c r="AU73" i="7" s="1"/>
  <c r="AU70" i="7"/>
  <c r="L48" i="7"/>
  <c r="L49" i="7" s="1"/>
  <c r="L46" i="7"/>
  <c r="AQ60" i="7"/>
  <c r="AQ61" i="7" s="1"/>
  <c r="AQ58" i="7"/>
  <c r="BM45" i="7"/>
  <c r="AE72" i="7"/>
  <c r="AE73" i="7" s="1"/>
  <c r="AE70" i="7"/>
  <c r="AO70" i="7"/>
  <c r="AO72" i="7"/>
  <c r="AO73" i="7" s="1"/>
  <c r="W34" i="7"/>
  <c r="W36" i="7"/>
  <c r="W37" i="7" s="1"/>
  <c r="N34" i="7"/>
  <c r="N36" i="7"/>
  <c r="N37" i="7" s="1"/>
  <c r="AI46" i="7"/>
  <c r="AI48" i="7"/>
  <c r="AI49" i="7" s="1"/>
  <c r="AD46" i="7"/>
  <c r="AD48" i="7"/>
  <c r="AD49" i="7" s="1"/>
  <c r="AK46" i="7"/>
  <c r="AK48" i="7"/>
  <c r="AK49" i="7" s="1"/>
  <c r="U34" i="7"/>
  <c r="U36" i="7"/>
  <c r="U37" i="7" s="1"/>
  <c r="F36" i="7"/>
  <c r="F37" i="7" s="1"/>
  <c r="F34" i="7"/>
  <c r="AD60" i="7"/>
  <c r="AD61" i="7" s="1"/>
  <c r="AD58" i="7"/>
  <c r="Z60" i="7"/>
  <c r="Z61" i="7" s="1"/>
  <c r="Z58" i="7"/>
  <c r="U58" i="7"/>
  <c r="U60" i="7"/>
  <c r="U61" i="7" s="1"/>
  <c r="H70" i="7"/>
  <c r="H72" i="7"/>
  <c r="H73" i="7" s="1"/>
  <c r="E60" i="7"/>
  <c r="E61" i="7" s="1"/>
  <c r="E58" i="7"/>
  <c r="Q72" i="7"/>
  <c r="Q73" i="7" s="1"/>
  <c r="Q70" i="7"/>
  <c r="K46" i="7"/>
  <c r="K48" i="7"/>
  <c r="K49" i="7" s="1"/>
  <c r="N22" i="7"/>
  <c r="N24" i="7"/>
  <c r="N25" i="7" s="1"/>
  <c r="AA46" i="7"/>
  <c r="AA48" i="7"/>
  <c r="AA49" i="7" s="1"/>
  <c r="S46" i="7"/>
  <c r="S48" i="7"/>
  <c r="S49" i="7" s="1"/>
  <c r="T46" i="7"/>
  <c r="T48" i="7"/>
  <c r="T49" i="7" s="1"/>
  <c r="J46" i="7"/>
  <c r="J48" i="7"/>
  <c r="J49" i="7" s="1"/>
  <c r="BM57" i="7"/>
  <c r="BM69" i="7"/>
  <c r="M72" i="7"/>
  <c r="M73" i="7" s="1"/>
  <c r="M70" i="7"/>
  <c r="AT60" i="7"/>
  <c r="AT61" i="7" s="1"/>
  <c r="AT58" i="7"/>
  <c r="G9" i="7"/>
  <c r="E19" i="7"/>
  <c r="F19" i="7" s="1"/>
  <c r="G19" i="7" s="1"/>
  <c r="H19" i="7" s="1"/>
  <c r="I19" i="7" s="1"/>
  <c r="J19" i="7" s="1"/>
  <c r="K19" i="7" s="1"/>
  <c r="L19" i="7" s="1"/>
  <c r="M19" i="7" s="1"/>
  <c r="N19" i="7" s="1"/>
  <c r="O19" i="7" s="1"/>
  <c r="AB46" i="7"/>
  <c r="AB48" i="7"/>
  <c r="AB49" i="7" s="1"/>
  <c r="X70" i="7"/>
  <c r="X72" i="7"/>
  <c r="X73" i="7" s="1"/>
  <c r="AV58" i="7"/>
  <c r="AV60" i="7"/>
  <c r="AV61" i="7" s="1"/>
  <c r="R46" i="7"/>
  <c r="R48" i="7"/>
  <c r="R49" i="7" s="1"/>
  <c r="AH60" i="7"/>
  <c r="AH61" i="7" s="1"/>
  <c r="AH58" i="7"/>
  <c r="AA70" i="7"/>
  <c r="AA72" i="7"/>
  <c r="AA73" i="7" s="1"/>
  <c r="AC60" i="7"/>
  <c r="AC61" i="7" s="1"/>
  <c r="AC58" i="7"/>
  <c r="BM56" i="7"/>
  <c r="C85" i="7" s="1"/>
  <c r="D58" i="7"/>
  <c r="D60" i="7"/>
  <c r="AV70" i="7"/>
  <c r="AV72" i="7"/>
  <c r="AV73" i="7" s="1"/>
  <c r="H48" i="7"/>
  <c r="H49" i="7" s="1"/>
  <c r="H46" i="7"/>
  <c r="AL58" i="7"/>
  <c r="AL60" i="7"/>
  <c r="AL61" i="7" s="1"/>
  <c r="AE46" i="7"/>
  <c r="AE48" i="7"/>
  <c r="AE49" i="7" s="1"/>
  <c r="E72" i="7"/>
  <c r="E73" i="7" s="1"/>
  <c r="E70" i="7"/>
  <c r="BJ72" i="7"/>
  <c r="BJ73" i="7" s="1"/>
  <c r="AY72" i="7"/>
  <c r="AY73" i="7" s="1"/>
  <c r="BE72" i="7"/>
  <c r="BE73" i="7" s="1"/>
  <c r="BE74" i="7" s="1"/>
  <c r="BI72" i="7"/>
  <c r="BI73" i="7" s="1"/>
  <c r="BF72" i="7"/>
  <c r="BF73" i="7" s="1"/>
  <c r="BG72" i="7"/>
  <c r="BG73" i="7" s="1"/>
  <c r="BG74" i="7" s="1"/>
  <c r="BD72" i="7"/>
  <c r="BD73" i="7" s="1"/>
  <c r="BD74" i="7" s="1"/>
  <c r="BC72" i="7"/>
  <c r="BC73" i="7" s="1"/>
  <c r="BH72" i="7"/>
  <c r="BH73" i="7" s="1"/>
  <c r="BH74" i="7" s="1"/>
  <c r="AZ72" i="7"/>
  <c r="AZ73" i="7" s="1"/>
  <c r="BK72" i="7"/>
  <c r="BK73" i="7" s="1"/>
  <c r="BK74" i="7" s="1"/>
  <c r="BA72" i="7"/>
  <c r="BA73" i="7" s="1"/>
  <c r="BB72" i="7"/>
  <c r="BB73" i="7" s="1"/>
  <c r="AY70" i="7"/>
  <c r="K60" i="7"/>
  <c r="K61" i="7" s="1"/>
  <c r="K58" i="7"/>
  <c r="AT72" i="7"/>
  <c r="AT73" i="7" s="1"/>
  <c r="AT70" i="7"/>
  <c r="O46" i="7"/>
  <c r="O48" i="7"/>
  <c r="O49" i="7" s="1"/>
  <c r="X34" i="7"/>
  <c r="X36" i="7"/>
  <c r="X37" i="7" s="1"/>
  <c r="AK60" i="7"/>
  <c r="AK61" i="7" s="1"/>
  <c r="AK58" i="7"/>
  <c r="Z72" i="7"/>
  <c r="Z73" i="7" s="1"/>
  <c r="Z70" i="7"/>
  <c r="AM46" i="7"/>
  <c r="AM48" i="7"/>
  <c r="AM49" i="7" s="1"/>
  <c r="AN70" i="7"/>
  <c r="AN72" i="7"/>
  <c r="AN73" i="7" s="1"/>
  <c r="R34" i="7"/>
  <c r="R36" i="7"/>
  <c r="R37" i="7" s="1"/>
  <c r="Z34" i="7"/>
  <c r="Z36" i="7"/>
  <c r="Z37" i="7" s="1"/>
  <c r="AI70" i="7"/>
  <c r="AI72" i="7"/>
  <c r="AI73" i="7" s="1"/>
  <c r="AC46" i="7"/>
  <c r="AC48" i="7"/>
  <c r="AC49" i="7" s="1"/>
  <c r="E48" i="7"/>
  <c r="E49" i="7" s="1"/>
  <c r="E46" i="7"/>
  <c r="P34" i="7"/>
  <c r="P36" i="7"/>
  <c r="P37" i="7" s="1"/>
  <c r="AL70" i="7"/>
  <c r="AL72" i="7"/>
  <c r="AL73" i="7" s="1"/>
  <c r="AA60" i="7"/>
  <c r="AA61" i="7" s="1"/>
  <c r="AA58" i="7"/>
  <c r="Y70" i="7"/>
  <c r="Y72" i="7"/>
  <c r="Y73" i="7" s="1"/>
  <c r="K72" i="7"/>
  <c r="K73" i="7" s="1"/>
  <c r="K70" i="7"/>
  <c r="R58" i="7"/>
  <c r="R60" i="7"/>
  <c r="R61" i="7" s="1"/>
  <c r="J70" i="7"/>
  <c r="J72" i="7"/>
  <c r="J73" i="7" s="1"/>
  <c r="T60" i="7"/>
  <c r="T61" i="7" s="1"/>
  <c r="T58" i="7"/>
  <c r="O22" i="7"/>
  <c r="O24" i="7"/>
  <c r="O25" i="7" s="1"/>
  <c r="M46" i="7"/>
  <c r="M48" i="7"/>
  <c r="M49" i="7" s="1"/>
  <c r="O70" i="7"/>
  <c r="O72" i="7"/>
  <c r="O73" i="7" s="1"/>
  <c r="G7" i="7"/>
  <c r="BM20" i="7"/>
  <c r="C82" i="7" s="1"/>
  <c r="F38" i="3" s="1"/>
  <c r="D22" i="7"/>
  <c r="D24" i="7"/>
  <c r="G70" i="7"/>
  <c r="G72" i="7"/>
  <c r="G73" i="7" s="1"/>
  <c r="S72" i="7"/>
  <c r="S73" i="7" s="1"/>
  <c r="S70" i="7"/>
  <c r="M22" i="7"/>
  <c r="M24" i="7"/>
  <c r="M25" i="7" s="1"/>
  <c r="M58" i="7"/>
  <c r="M60" i="7"/>
  <c r="M61" i="7" s="1"/>
  <c r="BM68" i="7" l="1"/>
  <c r="D72" i="7"/>
  <c r="AZ74" i="7"/>
  <c r="D34" i="7"/>
  <c r="D36" i="7"/>
  <c r="D37" i="7" s="1"/>
  <c r="BB74" i="7"/>
  <c r="BF74" i="7"/>
  <c r="BC74" i="7"/>
  <c r="S74" i="7"/>
  <c r="K74" i="7"/>
  <c r="AA62" i="7"/>
  <c r="Z74" i="7"/>
  <c r="AT74" i="7"/>
  <c r="BJ74" i="7"/>
  <c r="H50" i="7"/>
  <c r="T50" i="7"/>
  <c r="AA50" i="7"/>
  <c r="K50" i="7"/>
  <c r="U62" i="7"/>
  <c r="U38" i="7"/>
  <c r="AD50" i="7"/>
  <c r="N38" i="7"/>
  <c r="AO74" i="7"/>
  <c r="BA74" i="7"/>
  <c r="AH74" i="7"/>
  <c r="BI74" i="7"/>
  <c r="AJ62" i="7"/>
  <c r="F50" i="7"/>
  <c r="AA74" i="7"/>
  <c r="R50" i="7"/>
  <c r="X74" i="7"/>
  <c r="Y50" i="7"/>
  <c r="I74" i="7"/>
  <c r="W62" i="7"/>
  <c r="AQ62" i="7"/>
  <c r="AU74" i="7"/>
  <c r="AM74" i="7"/>
  <c r="AF74" i="7"/>
  <c r="AC74" i="7"/>
  <c r="BM67" i="7"/>
  <c r="AI62" i="7"/>
  <c r="AD74" i="7"/>
  <c r="T38" i="7"/>
  <c r="AY62" i="7"/>
  <c r="P74" i="7"/>
  <c r="F74" i="7"/>
  <c r="K26" i="7"/>
  <c r="BM22" i="7"/>
  <c r="BM55" i="7"/>
  <c r="AR62" i="7"/>
  <c r="V50" i="7"/>
  <c r="M26" i="7"/>
  <c r="G74" i="7"/>
  <c r="M50" i="7"/>
  <c r="R62" i="7"/>
  <c r="Y74" i="7"/>
  <c r="AL74" i="7"/>
  <c r="AI74" i="7"/>
  <c r="R38" i="7"/>
  <c r="AM50" i="7"/>
  <c r="O50" i="7"/>
  <c r="BM70" i="7"/>
  <c r="AL62" i="7"/>
  <c r="AV74" i="7"/>
  <c r="M74" i="7"/>
  <c r="Q74" i="7"/>
  <c r="Z62" i="7"/>
  <c r="F38" i="7"/>
  <c r="AE74" i="7"/>
  <c r="AJ50" i="7"/>
  <c r="AO62" i="7"/>
  <c r="I50" i="7"/>
  <c r="AN62" i="7"/>
  <c r="W74" i="7"/>
  <c r="X62" i="7"/>
  <c r="G62" i="7"/>
  <c r="AJ74" i="7"/>
  <c r="AU62" i="7"/>
  <c r="AE62" i="7"/>
  <c r="AX62" i="7"/>
  <c r="E38" i="7"/>
  <c r="AL50" i="7"/>
  <c r="L62" i="7"/>
  <c r="L38" i="7"/>
  <c r="O38" i="7"/>
  <c r="O62" i="7"/>
  <c r="N62" i="7"/>
  <c r="Z50" i="7"/>
  <c r="J38" i="7"/>
  <c r="G38" i="7"/>
  <c r="K38" i="7"/>
  <c r="V74" i="7"/>
  <c r="Y38" i="7"/>
  <c r="X50" i="7"/>
  <c r="AG62" i="7"/>
  <c r="AC62" i="7"/>
  <c r="AH62" i="7"/>
  <c r="AT62" i="7"/>
  <c r="BM19" i="7"/>
  <c r="L50" i="7"/>
  <c r="I62" i="7"/>
  <c r="F62" i="7"/>
  <c r="AB62" i="7"/>
  <c r="J26" i="7"/>
  <c r="H26" i="7"/>
  <c r="W50" i="7"/>
  <c r="AK74" i="7"/>
  <c r="AA38" i="7"/>
  <c r="AW74" i="7"/>
  <c r="M38" i="7"/>
  <c r="AP74" i="7"/>
  <c r="R74" i="7"/>
  <c r="N50" i="7"/>
  <c r="AH50" i="7"/>
  <c r="BM43" i="7"/>
  <c r="I38" i="7"/>
  <c r="AG50" i="7"/>
  <c r="G26" i="7"/>
  <c r="AM62" i="7"/>
  <c r="AQ74" i="7"/>
  <c r="T74" i="7"/>
  <c r="T62" i="7"/>
  <c r="E50" i="7"/>
  <c r="AK62" i="7"/>
  <c r="K62" i="7"/>
  <c r="E74" i="7"/>
  <c r="AV62" i="7"/>
  <c r="AB50" i="7"/>
  <c r="E62" i="7"/>
  <c r="AD62" i="7"/>
  <c r="Q62" i="7"/>
  <c r="AW62" i="7"/>
  <c r="Q38" i="7"/>
  <c r="U50" i="7"/>
  <c r="AB74" i="7"/>
  <c r="AF50" i="7"/>
  <c r="I26" i="7"/>
  <c r="S38" i="7"/>
  <c r="AP62" i="7"/>
  <c r="J62" i="7"/>
  <c r="AR74" i="7"/>
  <c r="BM72" i="7"/>
  <c r="D73" i="7"/>
  <c r="F26" i="7"/>
  <c r="G50" i="7"/>
  <c r="AG74" i="7"/>
  <c r="BM46" i="7"/>
  <c r="BM37" i="7"/>
  <c r="D83" i="7" s="1"/>
  <c r="BM58" i="7"/>
  <c r="M62" i="7"/>
  <c r="D25" i="7"/>
  <c r="D26" i="7" s="1"/>
  <c r="BM24" i="7"/>
  <c r="O74" i="7"/>
  <c r="O26" i="7"/>
  <c r="J74" i="7"/>
  <c r="P38" i="7"/>
  <c r="AC50" i="7"/>
  <c r="Z38" i="7"/>
  <c r="AN74" i="7"/>
  <c r="X38" i="7"/>
  <c r="AY74" i="7"/>
  <c r="AE50" i="7"/>
  <c r="D61" i="7"/>
  <c r="BM60" i="7"/>
  <c r="J50" i="7"/>
  <c r="S50" i="7"/>
  <c r="N26" i="7"/>
  <c r="H74" i="7"/>
  <c r="AK50" i="7"/>
  <c r="AI50" i="7"/>
  <c r="W38" i="7"/>
  <c r="U74" i="7"/>
  <c r="L74" i="7"/>
  <c r="P50" i="7"/>
  <c r="AS74" i="7"/>
  <c r="P62" i="7"/>
  <c r="V62" i="7"/>
  <c r="Q50" i="7"/>
  <c r="L26" i="7"/>
  <c r="S62" i="7"/>
  <c r="H62" i="7"/>
  <c r="H38" i="7"/>
  <c r="AF62" i="7"/>
  <c r="V38" i="7"/>
  <c r="AS62" i="7"/>
  <c r="AX74" i="7"/>
  <c r="E26" i="7"/>
  <c r="Y62" i="7"/>
  <c r="BM48" i="7"/>
  <c r="D49" i="7"/>
  <c r="BM36" i="7"/>
  <c r="D38" i="7" l="1"/>
  <c r="BM38" i="7" s="1"/>
  <c r="G83" i="7" s="1"/>
  <c r="C27" i="7"/>
  <c r="BM34" i="7"/>
  <c r="C39" i="7"/>
  <c r="B39" i="7" s="1"/>
  <c r="F83" i="7" s="1"/>
  <c r="D62" i="7"/>
  <c r="BM61" i="7"/>
  <c r="D85" i="7" s="1"/>
  <c r="G10" i="7"/>
  <c r="BM25" i="7"/>
  <c r="D82" i="7" s="1"/>
  <c r="F40" i="3" s="1"/>
  <c r="D50" i="7"/>
  <c r="BM49" i="7"/>
  <c r="D84" i="7" s="1"/>
  <c r="BM73" i="7"/>
  <c r="D74" i="7"/>
  <c r="BM50" i="7" l="1"/>
  <c r="G84" i="7" s="1"/>
  <c r="C51" i="7"/>
  <c r="B51" i="7" s="1"/>
  <c r="F84" i="7" s="1"/>
  <c r="BM74" i="7"/>
  <c r="C75" i="7"/>
  <c r="B75" i="7" s="1"/>
  <c r="BM62" i="7"/>
  <c r="G85" i="7" s="1"/>
  <c r="C63" i="7"/>
  <c r="B63" i="7" s="1"/>
  <c r="F85" i="7" s="1"/>
  <c r="G5" i="7"/>
  <c r="BM26" i="7"/>
  <c r="G82" i="7" s="1"/>
  <c r="F44" i="3" s="1"/>
  <c r="B27" i="7"/>
  <c r="F82" i="7" s="1"/>
  <c r="F43" i="3" s="1"/>
  <c r="G12" i="7"/>
  <c r="G13" i="7" s="1"/>
</calcChain>
</file>

<file path=xl/sharedStrings.xml><?xml version="1.0" encoding="utf-8"?>
<sst xmlns="http://schemas.openxmlformats.org/spreadsheetml/2006/main" count="1479" uniqueCount="124">
  <si>
    <t>IBR</t>
  </si>
  <si>
    <t>Instalamento</t>
  </si>
  <si>
    <t>Monto</t>
  </si>
  <si>
    <t>Plazo</t>
  </si>
  <si>
    <t>Tasa</t>
  </si>
  <si>
    <t>Desde</t>
  </si>
  <si>
    <t>Hasta</t>
  </si>
  <si>
    <t>Intereses</t>
  </si>
  <si>
    <t>TEA</t>
  </si>
  <si>
    <t>TIR</t>
  </si>
  <si>
    <t>mes 1</t>
  </si>
  <si>
    <t>mes 2</t>
  </si>
  <si>
    <t>mes 3</t>
  </si>
  <si>
    <t>mes 4</t>
  </si>
  <si>
    <t>mes 5</t>
  </si>
  <si>
    <t>mes 6</t>
  </si>
  <si>
    <t>mes 7</t>
  </si>
  <si>
    <t>mes 8</t>
  </si>
  <si>
    <t>mes 9</t>
  </si>
  <si>
    <t>mes 10</t>
  </si>
  <si>
    <t>mes 11</t>
  </si>
  <si>
    <t>mes 12</t>
  </si>
  <si>
    <t>mes 13</t>
  </si>
  <si>
    <t>mes 14</t>
  </si>
  <si>
    <t>mes 15</t>
  </si>
  <si>
    <t>mes 16</t>
  </si>
  <si>
    <t>mes 17</t>
  </si>
  <si>
    <t>mes 18</t>
  </si>
  <si>
    <t>mes 19</t>
  </si>
  <si>
    <t>mes 20</t>
  </si>
  <si>
    <t>mes 21</t>
  </si>
  <si>
    <t>mes 22</t>
  </si>
  <si>
    <t>mes 23</t>
  </si>
  <si>
    <t>mes 24</t>
  </si>
  <si>
    <t>mes 0</t>
  </si>
  <si>
    <t>Seguro</t>
  </si>
  <si>
    <t>Pago Capital</t>
  </si>
  <si>
    <t>Pago Interes</t>
  </si>
  <si>
    <t>Cap + Int</t>
  </si>
  <si>
    <t>Saldo Insoluto</t>
  </si>
  <si>
    <t>Seguro deudor</t>
  </si>
  <si>
    <t>Pago Cliente</t>
  </si>
  <si>
    <t>mes 25</t>
  </si>
  <si>
    <t>mes 26</t>
  </si>
  <si>
    <t>mes 27</t>
  </si>
  <si>
    <t>mes 28</t>
  </si>
  <si>
    <t>mes 29</t>
  </si>
  <si>
    <t>mes 30</t>
  </si>
  <si>
    <t>mes 31</t>
  </si>
  <si>
    <t>mes 32</t>
  </si>
  <si>
    <t>mes 33</t>
  </si>
  <si>
    <t>mes 34</t>
  </si>
  <si>
    <t>mes 35</t>
  </si>
  <si>
    <t>mes 36</t>
  </si>
  <si>
    <t>Desembolso</t>
  </si>
  <si>
    <t>x millón</t>
  </si>
  <si>
    <t xml:space="preserve"> (con IVA)</t>
  </si>
  <si>
    <t>Seguro vida deudor</t>
  </si>
  <si>
    <t>Cuota Manejo Rotativo</t>
  </si>
  <si>
    <t>Spread</t>
  </si>
  <si>
    <t>Capital</t>
  </si>
  <si>
    <t>Int + Capital</t>
  </si>
  <si>
    <t>VTU</t>
  </si>
  <si>
    <t>Min</t>
  </si>
  <si>
    <t>Max</t>
  </si>
  <si>
    <t>Con garantía</t>
  </si>
  <si>
    <t>MINIMO</t>
  </si>
  <si>
    <t>MAXIMO</t>
  </si>
  <si>
    <t>Cuota Inicial</t>
  </si>
  <si>
    <t>Cuota Final</t>
  </si>
  <si>
    <t>Sin Garantía*</t>
  </si>
  <si>
    <t>ROTATIVO</t>
  </si>
  <si>
    <t>Cuota Manejo</t>
  </si>
  <si>
    <t>Seguro Vida Deudor</t>
  </si>
  <si>
    <t>Rotativo</t>
  </si>
  <si>
    <t>x millón (saldo insoluto)</t>
  </si>
  <si>
    <t>Cartera Ordinaria*</t>
  </si>
  <si>
    <t>Con Garantía Real*</t>
  </si>
  <si>
    <t>Comisiòn MIPYME</t>
  </si>
  <si>
    <t>Cuota Estudio Crèdito</t>
  </si>
  <si>
    <t>SMMLV</t>
  </si>
  <si>
    <t>Comisión MIPYME</t>
  </si>
  <si>
    <t>De</t>
  </si>
  <si>
    <t>A</t>
  </si>
  <si>
    <t>Actual</t>
  </si>
  <si>
    <t>Riesgo Bajo</t>
  </si>
  <si>
    <t>Riesgo Alto</t>
  </si>
  <si>
    <t>mes 37</t>
  </si>
  <si>
    <t>mes 38</t>
  </si>
  <si>
    <t>mes 39</t>
  </si>
  <si>
    <t>mes 40</t>
  </si>
  <si>
    <t>mes 41</t>
  </si>
  <si>
    <t>mes 42</t>
  </si>
  <si>
    <t>mes 43</t>
  </si>
  <si>
    <t>mes 44</t>
  </si>
  <si>
    <t>mes 45</t>
  </si>
  <si>
    <t>mes 46</t>
  </si>
  <si>
    <t>mes 47</t>
  </si>
  <si>
    <t>mes 48</t>
  </si>
  <si>
    <t>Cartera Ordinaria</t>
  </si>
  <si>
    <t>MICRO</t>
  </si>
  <si>
    <t>PYME</t>
  </si>
  <si>
    <t>Con Garantía</t>
  </si>
  <si>
    <t>Instalamento*</t>
  </si>
  <si>
    <t>EA</t>
  </si>
  <si>
    <t>MV</t>
  </si>
  <si>
    <t>VTU %</t>
  </si>
  <si>
    <t>VTU $</t>
  </si>
  <si>
    <t xml:space="preserve">VTU Productos PYME </t>
  </si>
  <si>
    <t>VTU Productos PYME</t>
  </si>
  <si>
    <t xml:space="preserve">VTU Productos TuPYME </t>
  </si>
  <si>
    <t>MiPyme</t>
  </si>
  <si>
    <t>VTU Microcrédito</t>
  </si>
  <si>
    <t>Tasa EA equivalente</t>
  </si>
  <si>
    <t>VTU TOTAL EN TERMINOS PORCENTUALES</t>
  </si>
  <si>
    <t>VTU TOTAL EN PESOS</t>
  </si>
  <si>
    <t>% EA Seguro Vida Deudor **</t>
  </si>
  <si>
    <t>CP</t>
  </si>
  <si>
    <t>LP</t>
  </si>
  <si>
    <t xml:space="preserve">
TASA VARIABLE sujeta a: Tasa referencia (IBR/DTF); Tamaño de la empresa, plazo, tipo de garantía, calificación de riesgo; Monto, evaluación crediticia. - La tasa IBR es una estimación conforme al valor del índice, y por lo tanto, éste púede cambiar acorde a condiciones de mercado. - La tasa con la que se realiza el ejercicio es una tasa de referencia y no corresponde a la tasa finalmente aprobada, la que corresponderá conforme a la política de crédito de la entidad y condiciones de mercado, perfil de riesgo del solicitante
** Seguro calculado sobre saldo insoluto mensual. ($1,200*millón)
* Se supone un IBR al 4,5% NMV
</t>
  </si>
  <si>
    <t xml:space="preserve">
TASA VARIABLE sujeta a: Tasa referencia (IBR/DTF); Tamaño de la empresa, plazo, tipo de garantía, calificación de riesgo; Monto, evaluación crediticia. - La tasa IBR es una estimación conforme al valor del índice, y por lo tanto, éste púede cambiar acorde a condiciones de mercado. - La tasa con la que se realiza el ejercicio es una tasa de referencia y no corresponde a la tasa finalmente aprobada, la que corresponderá conforme a la política de crédito de la entidad y condiciones de mercado, perfil de riesgo del solicitante.
** Seguro calculado sobre saldo insoluto mensual. ($1,200*millón)
* Constructor hasta 500 MM Sin Garantía Real
* Se supone un IBR al 4,5% NMV
</t>
  </si>
  <si>
    <t xml:space="preserve">La tasa con la que se realiza el ejercicio es una tasa de referencia y no corresponde a la tasa finalmente aprobada, la que corresponderá conforme a la política de crédito de la entidad y condiciones de mercado, perfil de riesgo del solicitante
La comisión MyPyme que puede ser consultada en www.colpatria.com, tiene dos rangos: para créditos inferiores a 4 SMML  es de 7,5, para montos superiores  y  hasta 25smmlv será de  4,5, en ambos casos más IVA.”  No se incluye la tasa (IBR  =  4,5% NMV)
** Seguro calculado sobre saldo insoluto mensual. ($1,200*millón)
</t>
  </si>
  <si>
    <t xml:space="preserve">
Tasa Estimada sujeta a cambios por: Tamaño de la empresa, plazo, calificaciòn de riesgo; Monto, evaluaciòn crediticia, desplazamiento de cuota.  La tasa con la que se realiza el ejercicio es una tasa de referencia y no corresponde a la tasa finalmente aprobada, la que corresponderá conforme a la política de crédito de la entidad y condiciones de mercado, perfil de riesgo del solicitante
La comisión MyPyme que puede ser consultada en www.colpatria.com, tiene dos rangos: para créditos inferiores a 4 SMML  es de 7,5, para montos superiores  y  hasta 25smmlv será de  4,5, en ambos casos más IVA.”
- No se incluye la tasa (IBR  =  4,5% NMV).
* Incluye estudio de Crédito $15,470 descontados en el desembolso del monto solicitado
** Seguro calculado sobre saldo insoluto mensual. ($1,200*millón)</t>
  </si>
  <si>
    <t>Riesgo Medio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</si>
</sst>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#,##0_ ;[Red]\-#,##0\ "/>
    <numFmt numFmtId="165" formatCode="0.000%"/>
    <numFmt numFmtId="166" formatCode="_-&quot;$&quot;* #,##0_-;\-&quot;$&quot;* #,##0_-;_-&quot;$&quot;* &quot;-&quot;??_-;_-@_-"/>
    <numFmt numFmtId="167" formatCode="_-* #,##0_-;\-* #,##0_-;_-* &quot;-&quot;??_-;_-@_-"/>
    <numFmt numFmtId="168" formatCode="#,##0.000_ ;[Red]\-#,##0.000\ "/>
    <numFmt numFmtId="169" formatCode="#,##0.0000_ ;[Red]\-#,##0.0000\ "/>
    <numFmt numFmtId="170" formatCode="0.0%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8"/>
      <color rgb="FFC0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8" tint="-0.499984740745262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4"/>
      <color theme="4" tint="-0.249977111117893"/>
      <name val="Calibri"/>
      <family val="2"/>
      <scheme val="minor"/>
    </font>
    <font>
      <b/>
      <sz val="8"/>
      <color theme="1"/>
      <name val="Consolas"/>
      <family val="3"/>
    </font>
    <font>
      <sz val="10"/>
      <color theme="1"/>
      <name val="Calibri"/>
      <family val="2"/>
      <scheme val="minor"/>
    </font>
    <font>
      <b/>
      <sz val="6"/>
      <color theme="1"/>
      <name val="Arial Narrow"/>
      <family val="2"/>
    </font>
    <font>
      <sz val="11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24994659260841701"/>
      </bottom>
      <diagonal/>
    </border>
    <border>
      <left/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 style="thin">
        <color indexed="64"/>
      </bottom>
      <diagonal/>
    </border>
    <border>
      <left style="thin">
        <color indexed="64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indexed="64"/>
      </right>
      <top/>
      <bottom style="thin">
        <color theme="0" tint="-0.2499465926084170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24994659260841701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39">
    <xf numFmtId="0" fontId="0" fillId="0" borderId="0" xfId="0"/>
    <xf numFmtId="0" fontId="0" fillId="0" borderId="0" xfId="0" applyAlignment="1">
      <alignment horizontal="center"/>
    </xf>
    <xf numFmtId="10" fontId="0" fillId="0" borderId="0" xfId="0" applyNumberFormat="1" applyAlignment="1">
      <alignment horizontal="center"/>
    </xf>
    <xf numFmtId="10" fontId="0" fillId="0" borderId="0" xfId="0" applyNumberFormat="1"/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center"/>
    </xf>
    <xf numFmtId="8" fontId="0" fillId="0" borderId="0" xfId="0" applyNumberFormat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0" xfId="0" applyAlignment="1">
      <alignment horizontal="left"/>
    </xf>
    <xf numFmtId="0" fontId="5" fillId="0" borderId="0" xfId="0" applyFont="1" applyAlignment="1"/>
    <xf numFmtId="0" fontId="6" fillId="0" borderId="0" xfId="0" applyFont="1" applyAlignment="1">
      <alignment horizontal="center"/>
    </xf>
    <xf numFmtId="0" fontId="0" fillId="0" borderId="0" xfId="0" applyAlignment="1">
      <alignment vertical="center"/>
    </xf>
    <xf numFmtId="10" fontId="0" fillId="0" borderId="0" xfId="0" applyNumberFormat="1" applyAlignment="1">
      <alignment horizontal="center" vertical="center"/>
    </xf>
    <xf numFmtId="0" fontId="7" fillId="6" borderId="0" xfId="0" applyFont="1" applyFill="1" applyAlignment="1">
      <alignment horizontal="center" vertical="center"/>
    </xf>
    <xf numFmtId="164" fontId="7" fillId="6" borderId="0" xfId="0" applyNumberFormat="1" applyFont="1" applyFill="1" applyAlignment="1">
      <alignment horizontal="center"/>
    </xf>
    <xf numFmtId="0" fontId="7" fillId="6" borderId="0" xfId="0" applyFont="1" applyFill="1" applyAlignment="1">
      <alignment horizontal="center"/>
    </xf>
    <xf numFmtId="0" fontId="0" fillId="4" borderId="0" xfId="0" applyFill="1" applyAlignment="1">
      <alignment horizontal="center" vertical="center"/>
    </xf>
    <xf numFmtId="164" fontId="0" fillId="4" borderId="0" xfId="0" applyNumberFormat="1" applyFill="1" applyAlignment="1">
      <alignment horizontal="center" vertical="center"/>
    </xf>
    <xf numFmtId="0" fontId="0" fillId="4" borderId="0" xfId="0" applyFill="1" applyAlignment="1">
      <alignment horizontal="center" vertical="center" wrapText="1"/>
    </xf>
    <xf numFmtId="0" fontId="0" fillId="4" borderId="0" xfId="0" applyFill="1" applyAlignment="1">
      <alignment horizontal="center"/>
    </xf>
    <xf numFmtId="164" fontId="0" fillId="4" borderId="0" xfId="0" applyNumberFormat="1" applyFill="1" applyAlignment="1">
      <alignment horizontal="center"/>
    </xf>
    <xf numFmtId="0" fontId="3" fillId="0" borderId="2" xfId="0" applyFont="1" applyBorder="1" applyAlignment="1">
      <alignment horizontal="center"/>
    </xf>
    <xf numFmtId="0" fontId="0" fillId="3" borderId="2" xfId="0" applyFill="1" applyBorder="1" applyAlignment="1">
      <alignment horizontal="center"/>
    </xf>
    <xf numFmtId="10" fontId="0" fillId="3" borderId="2" xfId="0" applyNumberFormat="1" applyFill="1" applyBorder="1" applyAlignment="1">
      <alignment horizontal="center"/>
    </xf>
    <xf numFmtId="0" fontId="0" fillId="0" borderId="2" xfId="0" applyBorder="1" applyAlignment="1">
      <alignment horizontal="center"/>
    </xf>
    <xf numFmtId="10" fontId="0" fillId="0" borderId="2" xfId="0" applyNumberFormat="1" applyBorder="1" applyAlignment="1">
      <alignment horizontal="center"/>
    </xf>
    <xf numFmtId="0" fontId="8" fillId="7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164" fontId="0" fillId="0" borderId="3" xfId="0" applyNumberFormat="1" applyBorder="1" applyAlignment="1">
      <alignment horizontal="center"/>
    </xf>
    <xf numFmtId="0" fontId="3" fillId="8" borderId="3" xfId="0" applyFont="1" applyFill="1" applyBorder="1" applyAlignment="1">
      <alignment horizontal="center"/>
    </xf>
    <xf numFmtId="0" fontId="9" fillId="8" borderId="3" xfId="0" applyFont="1" applyFill="1" applyBorder="1" applyAlignment="1">
      <alignment horizontal="center"/>
    </xf>
    <xf numFmtId="0" fontId="0" fillId="9" borderId="3" xfId="0" applyFill="1" applyBorder="1" applyAlignment="1">
      <alignment horizontal="center"/>
    </xf>
    <xf numFmtId="164" fontId="0" fillId="9" borderId="3" xfId="0" applyNumberFormat="1" applyFill="1" applyBorder="1" applyAlignment="1">
      <alignment horizontal="center"/>
    </xf>
    <xf numFmtId="164" fontId="0" fillId="0" borderId="3" xfId="0" applyNumberFormat="1" applyBorder="1" applyAlignment="1">
      <alignment horizontal="center" vertical="center"/>
    </xf>
    <xf numFmtId="0" fontId="0" fillId="8" borderId="3" xfId="0" applyFont="1" applyFill="1" applyBorder="1" applyAlignment="1">
      <alignment horizontal="center" vertical="center"/>
    </xf>
    <xf numFmtId="0" fontId="0" fillId="8" borderId="3" xfId="0" applyFont="1" applyFill="1" applyBorder="1" applyAlignment="1">
      <alignment horizontal="center"/>
    </xf>
    <xf numFmtId="0" fontId="8" fillId="7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64" fontId="7" fillId="6" borderId="0" xfId="0" applyNumberFormat="1" applyFont="1" applyFill="1" applyAlignment="1">
      <alignment horizontal="center" vertical="center"/>
    </xf>
    <xf numFmtId="10" fontId="0" fillId="0" borderId="0" xfId="0" applyNumberFormat="1" applyAlignment="1">
      <alignment vertical="center"/>
    </xf>
    <xf numFmtId="0" fontId="0" fillId="0" borderId="0" xfId="0" applyAlignment="1">
      <alignment horizontal="right"/>
    </xf>
    <xf numFmtId="3" fontId="12" fillId="5" borderId="3" xfId="0" applyNumberFormat="1" applyFont="1" applyFill="1" applyBorder="1" applyAlignment="1">
      <alignment horizontal="center"/>
    </xf>
    <xf numFmtId="10" fontId="11" fillId="0" borderId="3" xfId="1" applyNumberFormat="1" applyFont="1" applyBorder="1" applyAlignment="1">
      <alignment horizontal="center"/>
    </xf>
    <xf numFmtId="0" fontId="6" fillId="0" borderId="0" xfId="0" applyFont="1" applyAlignment="1"/>
    <xf numFmtId="0" fontId="14" fillId="0" borderId="0" xfId="0" applyFont="1" applyAlignment="1">
      <alignment horizontal="center"/>
    </xf>
    <xf numFmtId="165" fontId="2" fillId="2" borderId="3" xfId="1" applyNumberFormat="1" applyFont="1" applyFill="1" applyBorder="1" applyAlignment="1">
      <alignment horizontal="center"/>
    </xf>
    <xf numFmtId="165" fontId="3" fillId="0" borderId="3" xfId="0" applyNumberFormat="1" applyFont="1" applyBorder="1" applyAlignment="1">
      <alignment horizontal="center"/>
    </xf>
    <xf numFmtId="165" fontId="3" fillId="0" borderId="0" xfId="0" applyNumberFormat="1" applyFont="1"/>
    <xf numFmtId="0" fontId="0" fillId="0" borderId="4" xfId="0" applyBorder="1" applyAlignment="1">
      <alignment horizontal="center"/>
    </xf>
    <xf numFmtId="10" fontId="3" fillId="12" borderId="5" xfId="1" applyNumberFormat="1" applyFont="1" applyFill="1" applyBorder="1" applyAlignment="1">
      <alignment horizontal="center"/>
    </xf>
    <xf numFmtId="10" fontId="3" fillId="0" borderId="6" xfId="0" applyNumberFormat="1" applyFont="1" applyBorder="1" applyAlignment="1">
      <alignment horizontal="center"/>
    </xf>
    <xf numFmtId="10" fontId="0" fillId="12" borderId="5" xfId="1" applyNumberFormat="1" applyFont="1" applyFill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10" fontId="3" fillId="11" borderId="5" xfId="1" applyNumberFormat="1" applyFont="1" applyFill="1" applyBorder="1" applyAlignment="1">
      <alignment horizontal="center"/>
    </xf>
    <xf numFmtId="164" fontId="3" fillId="9" borderId="3" xfId="0" applyNumberFormat="1" applyFont="1" applyFill="1" applyBorder="1" applyAlignment="1">
      <alignment horizontal="center"/>
    </xf>
    <xf numFmtId="0" fontId="3" fillId="9" borderId="3" xfId="0" applyFont="1" applyFill="1" applyBorder="1" applyAlignment="1">
      <alignment horizontal="center"/>
    </xf>
    <xf numFmtId="0" fontId="0" fillId="0" borderId="0" xfId="0" applyAlignment="1">
      <alignment horizontal="right" vertical="center"/>
    </xf>
    <xf numFmtId="164" fontId="0" fillId="11" borderId="3" xfId="0" applyNumberFormat="1" applyFill="1" applyBorder="1" applyAlignment="1">
      <alignment horizontal="center"/>
    </xf>
    <xf numFmtId="167" fontId="15" fillId="0" borderId="0" xfId="3" applyNumberFormat="1" applyFont="1" applyAlignment="1">
      <alignment horizontal="center"/>
    </xf>
    <xf numFmtId="164" fontId="0" fillId="0" borderId="2" xfId="0" applyNumberFormat="1" applyBorder="1"/>
    <xf numFmtId="164" fontId="0" fillId="0" borderId="2" xfId="0" applyNumberFormat="1" applyBorder="1" applyAlignment="1">
      <alignment horizontal="center"/>
    </xf>
    <xf numFmtId="10" fontId="0" fillId="0" borderId="2" xfId="0" applyNumberFormat="1" applyBorder="1"/>
    <xf numFmtId="164" fontId="0" fillId="0" borderId="0" xfId="0" applyNumberFormat="1"/>
    <xf numFmtId="0" fontId="3" fillId="12" borderId="7" xfId="0" applyFont="1" applyFill="1" applyBorder="1" applyAlignment="1">
      <alignment horizontal="center"/>
    </xf>
    <xf numFmtId="0" fontId="3" fillId="12" borderId="8" xfId="0" applyFont="1" applyFill="1" applyBorder="1" applyAlignment="1">
      <alignment horizontal="center"/>
    </xf>
    <xf numFmtId="0" fontId="3" fillId="12" borderId="9" xfId="0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164" fontId="0" fillId="0" borderId="11" xfId="0" applyNumberFormat="1" applyBorder="1"/>
    <xf numFmtId="10" fontId="0" fillId="0" borderId="11" xfId="0" applyNumberFormat="1" applyBorder="1" applyAlignment="1">
      <alignment horizontal="center"/>
    </xf>
    <xf numFmtId="167" fontId="0" fillId="0" borderId="12" xfId="3" applyNumberFormat="1" applyFont="1" applyBorder="1"/>
    <xf numFmtId="0" fontId="0" fillId="0" borderId="13" xfId="0" applyBorder="1" applyAlignment="1">
      <alignment horizontal="center"/>
    </xf>
    <xf numFmtId="164" fontId="0" fillId="0" borderId="14" xfId="0" applyNumberFormat="1" applyBorder="1"/>
    <xf numFmtId="0" fontId="0" fillId="0" borderId="15" xfId="0" applyBorder="1" applyAlignment="1">
      <alignment horizontal="center"/>
    </xf>
    <xf numFmtId="164" fontId="0" fillId="0" borderId="16" xfId="0" applyNumberFormat="1" applyBorder="1" applyAlignment="1">
      <alignment horizontal="center"/>
    </xf>
    <xf numFmtId="164" fontId="0" fillId="0" borderId="16" xfId="0" applyNumberFormat="1" applyBorder="1"/>
    <xf numFmtId="10" fontId="0" fillId="0" borderId="16" xfId="0" applyNumberFormat="1" applyBorder="1"/>
    <xf numFmtId="167" fontId="0" fillId="0" borderId="17" xfId="3" applyNumberFormat="1" applyFont="1" applyBorder="1"/>
    <xf numFmtId="0" fontId="6" fillId="0" borderId="3" xfId="0" applyFont="1" applyBorder="1" applyAlignment="1">
      <alignment horizontal="center"/>
    </xf>
    <xf numFmtId="169" fontId="0" fillId="0" borderId="2" xfId="0" applyNumberFormat="1" applyBorder="1" applyAlignment="1">
      <alignment horizontal="center"/>
    </xf>
    <xf numFmtId="169" fontId="0" fillId="0" borderId="11" xfId="0" applyNumberFormat="1" applyBorder="1"/>
    <xf numFmtId="169" fontId="0" fillId="0" borderId="11" xfId="3" applyNumberFormat="1" applyFont="1" applyBorder="1"/>
    <xf numFmtId="169" fontId="0" fillId="0" borderId="2" xfId="0" applyNumberFormat="1" applyBorder="1"/>
    <xf numFmtId="169" fontId="0" fillId="0" borderId="2" xfId="3" applyNumberFormat="1" applyFont="1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167" fontId="0" fillId="0" borderId="12" xfId="3" applyNumberFormat="1" applyFont="1" applyBorder="1" applyAlignment="1">
      <alignment horizontal="center"/>
    </xf>
    <xf numFmtId="164" fontId="0" fillId="0" borderId="14" xfId="0" applyNumberFormat="1" applyBorder="1" applyAlignment="1">
      <alignment horizontal="center"/>
    </xf>
    <xf numFmtId="0" fontId="4" fillId="2" borderId="20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0" xfId="0" applyBorder="1" applyAlignment="1">
      <alignment horizontal="center"/>
    </xf>
    <xf numFmtId="10" fontId="0" fillId="0" borderId="21" xfId="0" applyNumberFormat="1" applyBorder="1" applyAlignment="1">
      <alignment horizontal="center"/>
    </xf>
    <xf numFmtId="164" fontId="0" fillId="0" borderId="21" xfId="0" applyNumberFormat="1" applyBorder="1" applyAlignment="1">
      <alignment horizontal="center"/>
    </xf>
    <xf numFmtId="0" fontId="3" fillId="4" borderId="23" xfId="0" applyFont="1" applyFill="1" applyBorder="1" applyAlignment="1">
      <alignment horizontal="center"/>
    </xf>
    <xf numFmtId="0" fontId="4" fillId="2" borderId="25" xfId="0" applyFont="1" applyFill="1" applyBorder="1" applyAlignment="1">
      <alignment horizontal="center"/>
    </xf>
    <xf numFmtId="0" fontId="2" fillId="2" borderId="29" xfId="0" applyFont="1" applyFill="1" applyBorder="1" applyAlignment="1">
      <alignment horizontal="center"/>
    </xf>
    <xf numFmtId="164" fontId="0" fillId="13" borderId="30" xfId="0" applyNumberFormat="1" applyFill="1" applyBorder="1" applyAlignment="1" applyProtection="1">
      <alignment horizontal="center"/>
      <protection locked="0"/>
    </xf>
    <xf numFmtId="164" fontId="3" fillId="4" borderId="24" xfId="0" applyNumberFormat="1" applyFont="1" applyFill="1" applyBorder="1" applyAlignment="1">
      <alignment horizontal="center"/>
    </xf>
    <xf numFmtId="0" fontId="2" fillId="2" borderId="31" xfId="0" applyFont="1" applyFill="1" applyBorder="1" applyAlignment="1">
      <alignment horizontal="center"/>
    </xf>
    <xf numFmtId="168" fontId="3" fillId="4" borderId="24" xfId="0" applyNumberFormat="1" applyFont="1" applyFill="1" applyBorder="1" applyAlignment="1">
      <alignment horizontal="center"/>
    </xf>
    <xf numFmtId="170" fontId="0" fillId="0" borderId="26" xfId="1" applyNumberFormat="1" applyFont="1" applyBorder="1" applyAlignment="1">
      <alignment horizontal="center"/>
    </xf>
    <xf numFmtId="164" fontId="0" fillId="0" borderId="26" xfId="0" applyNumberFormat="1" applyBorder="1" applyAlignment="1">
      <alignment horizontal="center"/>
    </xf>
    <xf numFmtId="166" fontId="0" fillId="13" borderId="30" xfId="2" applyNumberFormat="1" applyFont="1" applyFill="1" applyBorder="1" applyAlignment="1" applyProtection="1">
      <alignment horizontal="center"/>
      <protection locked="0"/>
    </xf>
    <xf numFmtId="10" fontId="0" fillId="0" borderId="21" xfId="1" applyNumberFormat="1" applyFont="1" applyBorder="1" applyAlignment="1">
      <alignment horizontal="center"/>
    </xf>
    <xf numFmtId="0" fontId="16" fillId="0" borderId="20" xfId="0" applyFont="1" applyBorder="1" applyAlignment="1">
      <alignment horizontal="center"/>
    </xf>
    <xf numFmtId="170" fontId="0" fillId="0" borderId="21" xfId="1" applyNumberFormat="1" applyFont="1" applyBorder="1" applyAlignment="1">
      <alignment horizontal="center"/>
    </xf>
    <xf numFmtId="0" fontId="3" fillId="4" borderId="33" xfId="0" applyFont="1" applyFill="1" applyBorder="1" applyAlignment="1">
      <alignment horizontal="center"/>
    </xf>
    <xf numFmtId="164" fontId="3" fillId="4" borderId="31" xfId="0" applyNumberFormat="1" applyFont="1" applyFill="1" applyBorder="1" applyAlignment="1">
      <alignment horizontal="center"/>
    </xf>
    <xf numFmtId="43" fontId="18" fillId="14" borderId="0" xfId="3" applyFont="1" applyFill="1" applyBorder="1"/>
    <xf numFmtId="43" fontId="18" fillId="14" borderId="0" xfId="3" applyFont="1" applyFill="1" applyBorder="1" applyAlignment="1">
      <alignment horizontal="right"/>
    </xf>
    <xf numFmtId="43" fontId="19" fillId="14" borderId="0" xfId="3" applyFont="1" applyFill="1" applyBorder="1" applyAlignment="1">
      <alignment horizontal="center"/>
    </xf>
    <xf numFmtId="43" fontId="18" fillId="14" borderId="0" xfId="3" applyFont="1" applyFill="1" applyBorder="1" applyAlignment="1">
      <alignment horizontal="center" vertical="center"/>
    </xf>
    <xf numFmtId="43" fontId="18" fillId="14" borderId="0" xfId="3" applyFont="1" applyFill="1" applyBorder="1" applyAlignment="1">
      <alignment horizontal="center"/>
    </xf>
    <xf numFmtId="43" fontId="18" fillId="14" borderId="0" xfId="3" applyFont="1" applyFill="1" applyBorder="1" applyAlignment="1">
      <alignment vertical="center"/>
    </xf>
    <xf numFmtId="43" fontId="2" fillId="14" borderId="0" xfId="3" applyFont="1" applyFill="1" applyBorder="1" applyAlignment="1">
      <alignment horizontal="center"/>
    </xf>
    <xf numFmtId="43" fontId="2" fillId="14" borderId="0" xfId="3" applyFont="1" applyFill="1" applyBorder="1"/>
    <xf numFmtId="43" fontId="18" fillId="14" borderId="0" xfId="3" applyFont="1" applyFill="1" applyBorder="1" applyAlignment="1">
      <alignment horizontal="right" vertical="center"/>
    </xf>
    <xf numFmtId="10" fontId="11" fillId="0" borderId="34" xfId="1" applyNumberFormat="1" applyFont="1" applyBorder="1" applyAlignment="1">
      <alignment horizontal="center"/>
    </xf>
    <xf numFmtId="4" fontId="13" fillId="10" borderId="4" xfId="0" applyNumberFormat="1" applyFont="1" applyFill="1" applyBorder="1" applyAlignment="1">
      <alignment horizontal="center"/>
    </xf>
    <xf numFmtId="167" fontId="0" fillId="0" borderId="35" xfId="3" applyNumberFormat="1" applyFont="1" applyBorder="1"/>
    <xf numFmtId="167" fontId="0" fillId="0" borderId="36" xfId="3" applyNumberFormat="1" applyFont="1" applyBorder="1"/>
    <xf numFmtId="167" fontId="0" fillId="0" borderId="37" xfId="3" applyNumberFormat="1" applyFont="1" applyBorder="1"/>
    <xf numFmtId="167" fontId="0" fillId="0" borderId="38" xfId="3" applyNumberFormat="1" applyFont="1" applyBorder="1"/>
    <xf numFmtId="167" fontId="0" fillId="0" borderId="39" xfId="3" applyNumberFormat="1" applyFont="1" applyBorder="1"/>
    <xf numFmtId="167" fontId="0" fillId="0" borderId="40" xfId="3" applyNumberFormat="1" applyFont="1" applyBorder="1"/>
    <xf numFmtId="0" fontId="18" fillId="0" borderId="0" xfId="0" applyFont="1"/>
    <xf numFmtId="0" fontId="6" fillId="0" borderId="3" xfId="0" applyFont="1" applyBorder="1" applyAlignment="1">
      <alignment horizontal="center"/>
    </xf>
    <xf numFmtId="43" fontId="19" fillId="14" borderId="0" xfId="3" applyFont="1" applyFill="1" applyBorder="1" applyAlignment="1">
      <alignment horizontal="center"/>
    </xf>
    <xf numFmtId="0" fontId="3" fillId="0" borderId="27" xfId="0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0" fontId="10" fillId="0" borderId="0" xfId="0" applyFont="1" applyAlignment="1">
      <alignment horizontal="left" vertical="center" wrapText="1"/>
    </xf>
    <xf numFmtId="0" fontId="3" fillId="0" borderId="18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7" fillId="0" borderId="0" xfId="0" applyFont="1" applyBorder="1" applyAlignment="1">
      <alignment horizontal="left" vertical="top" wrapText="1"/>
    </xf>
    <xf numFmtId="0" fontId="17" fillId="0" borderId="32" xfId="0" applyFont="1" applyBorder="1" applyAlignment="1">
      <alignment horizontal="left" vertical="top" wrapText="1"/>
    </xf>
    <xf numFmtId="0" fontId="17" fillId="0" borderId="0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43" fontId="19" fillId="14" borderId="0" xfId="3" applyFont="1" applyFill="1" applyBorder="1" applyAlignment="1">
      <alignment horizontal="center" vertical="center"/>
    </xf>
  </cellXfs>
  <cellStyles count="4">
    <cellStyle name="Millares" xfId="3" builtinId="3"/>
    <cellStyle name="Moneda" xfId="2" builtinId="4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3:XFB169"/>
  <sheetViews>
    <sheetView showGridLines="0" zoomScale="85" zoomScaleNormal="85" workbookViewId="0">
      <selection activeCell="O10" sqref="O10"/>
    </sheetView>
  </sheetViews>
  <sheetFormatPr baseColWidth="10" defaultRowHeight="15" outlineLevelRow="2" outlineLevelCol="1" x14ac:dyDescent="0.25"/>
  <cols>
    <col min="1" max="1" width="5.5703125" customWidth="1"/>
    <col min="2" max="2" width="23.5703125" style="1" bestFit="1" customWidth="1"/>
    <col min="3" max="3" width="16.5703125" style="1" bestFit="1" customWidth="1"/>
    <col min="4" max="4" width="16" bestFit="1" customWidth="1"/>
    <col min="5" max="5" width="15" bestFit="1" customWidth="1"/>
    <col min="6" max="6" width="17.140625" bestFit="1" customWidth="1"/>
    <col min="7" max="12" width="14.85546875" customWidth="1" outlineLevel="1"/>
    <col min="13" max="26" width="15" bestFit="1" customWidth="1"/>
    <col min="27" max="27" width="16.85546875" bestFit="1" customWidth="1"/>
    <col min="28" max="30" width="15" bestFit="1" customWidth="1"/>
    <col min="31" max="33" width="14.140625" bestFit="1" customWidth="1"/>
    <col min="34" max="38" width="13.28515625" bestFit="1" customWidth="1"/>
    <col min="39" max="39" width="14" bestFit="1" customWidth="1"/>
    <col min="50" max="50" width="12.42578125" bestFit="1" customWidth="1"/>
    <col min="63" max="63" width="14.140625" bestFit="1" customWidth="1"/>
    <col min="64" max="64" width="14.42578125" bestFit="1" customWidth="1"/>
    <col min="65" max="65" width="13.85546875" bestFit="1" customWidth="1"/>
    <col min="66" max="66" width="13.7109375" bestFit="1" customWidth="1"/>
    <col min="67" max="67" width="14.140625" bestFit="1" customWidth="1"/>
    <col min="68" max="68" width="13.7109375" bestFit="1" customWidth="1"/>
    <col min="69" max="69" width="14.42578125" bestFit="1" customWidth="1"/>
    <col min="70" max="70" width="13.42578125" bestFit="1" customWidth="1"/>
    <col min="71" max="71" width="13.85546875" bestFit="1" customWidth="1"/>
    <col min="72" max="73" width="14.140625" bestFit="1" customWidth="1"/>
    <col min="74" max="74" width="13.85546875" bestFit="1" customWidth="1"/>
    <col min="75" max="76" width="13.7109375" bestFit="1" customWidth="1"/>
    <col min="77" max="77" width="14.42578125" bestFit="1" customWidth="1"/>
    <col min="78" max="79" width="13.7109375" bestFit="1" customWidth="1"/>
    <col min="80" max="80" width="13.42578125" bestFit="1" customWidth="1"/>
    <col min="81" max="81" width="14.140625" bestFit="1" customWidth="1"/>
    <col min="82" max="83" width="13.85546875" bestFit="1" customWidth="1"/>
    <col min="84" max="85" width="14.140625" bestFit="1" customWidth="1"/>
    <col min="86" max="86" width="13.7109375" bestFit="1" customWidth="1"/>
    <col min="87" max="87" width="13.85546875" bestFit="1" customWidth="1"/>
  </cols>
  <sheetData>
    <row r="3" spans="1:17 16382:16382" ht="18.75" x14ac:dyDescent="0.3">
      <c r="C3" s="2"/>
      <c r="D3" s="3"/>
      <c r="G3" s="125" t="s">
        <v>1</v>
      </c>
      <c r="H3" s="125"/>
      <c r="J3" s="125" t="s">
        <v>74</v>
      </c>
      <c r="K3" s="125"/>
      <c r="L3" s="40" t="s">
        <v>101</v>
      </c>
      <c r="M3" s="125" t="s">
        <v>99</v>
      </c>
      <c r="N3" s="125"/>
      <c r="P3" s="125" t="s">
        <v>74</v>
      </c>
      <c r="Q3" s="125"/>
    </row>
    <row r="4" spans="1:17 16382:16382" ht="18.75" x14ac:dyDescent="0.3">
      <c r="G4" s="77" t="s">
        <v>5</v>
      </c>
      <c r="H4" s="77" t="s">
        <v>6</v>
      </c>
      <c r="J4" s="77" t="s">
        <v>5</v>
      </c>
      <c r="K4" s="77" t="s">
        <v>6</v>
      </c>
      <c r="L4" s="40" t="s">
        <v>102</v>
      </c>
      <c r="M4" s="77" t="s">
        <v>5</v>
      </c>
      <c r="N4" s="77" t="s">
        <v>6</v>
      </c>
      <c r="P4" s="77" t="s">
        <v>5</v>
      </c>
      <c r="Q4" s="77" t="s">
        <v>6</v>
      </c>
    </row>
    <row r="5" spans="1:17 16382:16382" x14ac:dyDescent="0.25">
      <c r="B5" s="13" t="s">
        <v>2</v>
      </c>
      <c r="C5" s="14">
        <f>+VTU!F21</f>
        <v>150000000</v>
      </c>
      <c r="D5" s="1"/>
      <c r="F5" s="34" t="s">
        <v>68</v>
      </c>
      <c r="G5" s="28">
        <f>+D25</f>
        <v>-5815357.52413218</v>
      </c>
      <c r="H5" s="28">
        <f>+D35</f>
        <v>-6556909.9978435393</v>
      </c>
      <c r="J5" s="28">
        <f>+D47</f>
        <v>-5815357.5688113933</v>
      </c>
      <c r="K5" s="28">
        <f>+D58</f>
        <v>-6557406.4586770488</v>
      </c>
      <c r="L5" s="34" t="s">
        <v>68</v>
      </c>
      <c r="M5" s="28">
        <f>+D68</f>
        <v>-5271499.9999999907</v>
      </c>
      <c r="N5" s="28">
        <f>+D78</f>
        <v>-8052141.666666667</v>
      </c>
      <c r="P5" s="28">
        <f>+D90</f>
        <v>-6850206.2218110338</v>
      </c>
      <c r="Q5" s="28">
        <f>+D102</f>
        <v>-8006178.5142020397</v>
      </c>
    </row>
    <row r="6" spans="1:17 16382:16382" s="4" customFormat="1" x14ac:dyDescent="0.25">
      <c r="B6" s="15" t="s">
        <v>3</v>
      </c>
      <c r="C6" s="15">
        <v>36</v>
      </c>
      <c r="D6" s="1"/>
      <c r="F6" s="34" t="s">
        <v>69</v>
      </c>
      <c r="G6" s="33">
        <f>+AM25</f>
        <v>-5581226.9489658149</v>
      </c>
      <c r="H6" s="33">
        <f>+AM35</f>
        <v>-5638233.1434569666</v>
      </c>
      <c r="J6" s="33">
        <f>+AM47</f>
        <v>-5581226.9918462103</v>
      </c>
      <c r="K6" s="33">
        <f>+AM58</f>
        <v>-6293400.4471122138</v>
      </c>
      <c r="L6" s="34" t="s">
        <v>69</v>
      </c>
      <c r="M6" s="33">
        <f>+AM78</f>
        <v>-4272481.9444444431</v>
      </c>
      <c r="N6" s="33">
        <f>+AM78</f>
        <v>-4272481.9444444431</v>
      </c>
      <c r="P6" s="33">
        <f>+AM90</f>
        <v>-56896644.107090704</v>
      </c>
      <c r="Q6" s="33">
        <f>+AM102</f>
        <v>-57316855.079903439</v>
      </c>
    </row>
    <row r="7" spans="1:17 16382:16382" s="11" customFormat="1" ht="30" x14ac:dyDescent="0.25">
      <c r="B7" s="16" t="s">
        <v>57</v>
      </c>
      <c r="C7" s="17">
        <v>1200</v>
      </c>
      <c r="D7" s="18" t="s">
        <v>75</v>
      </c>
      <c r="E7" s="12"/>
      <c r="F7" s="34" t="s">
        <v>7</v>
      </c>
      <c r="G7" s="33">
        <f>CUMIPMT($C$14,$C$6,$C$19,1,C6,0)</f>
        <v>-50683350.142598242</v>
      </c>
      <c r="H7" s="33">
        <f>CUMIPMT($D$14,$C$6,$C$29,1,C6,0)</f>
        <v>-76290865.513728976</v>
      </c>
      <c r="J7" s="33">
        <f>+SUM(D41:AM41)</f>
        <v>-50683350.142598264</v>
      </c>
      <c r="K7" s="33">
        <f>+SUM(D52:AM52)</f>
        <v>-76290865.513728946</v>
      </c>
      <c r="L7" s="34" t="s">
        <v>7</v>
      </c>
      <c r="M7" s="33">
        <f>+SUM(D63:AM63)</f>
        <v>-63749999.999999776</v>
      </c>
      <c r="N7" s="33">
        <f>+SUM(D73:AM73)</f>
        <v>-67062499.999999985</v>
      </c>
      <c r="P7" s="33">
        <f>+SUM(D84:AM84)</f>
        <v>-57356097.020363294</v>
      </c>
      <c r="Q7" s="33">
        <f>+SUM(D96:AM96)</f>
        <v>-83166340.679527104</v>
      </c>
    </row>
    <row r="8" spans="1:17 16382:16382" x14ac:dyDescent="0.25">
      <c r="B8" s="19" t="s">
        <v>58</v>
      </c>
      <c r="C8" s="20">
        <f>42829/1000000</f>
        <v>4.2828999999999999E-2</v>
      </c>
      <c r="D8" s="19" t="s">
        <v>56</v>
      </c>
      <c r="F8" s="35" t="s">
        <v>60</v>
      </c>
      <c r="G8" s="28">
        <f>CUMPRINC($C$13,$C$6,$C$19,1,C6,0)</f>
        <v>-150000000</v>
      </c>
      <c r="H8" s="28">
        <f>CUMPRINC($D$13,$C$6,$C$19,1,C6,0)</f>
        <v>-150000000</v>
      </c>
      <c r="J8" s="28">
        <f>+SUM(D42:AM42)</f>
        <v>-149999999.99999997</v>
      </c>
      <c r="K8" s="28">
        <f>+SUM(D53:AM53)</f>
        <v>-150000000.00000003</v>
      </c>
      <c r="L8" s="35" t="s">
        <v>60</v>
      </c>
      <c r="M8" s="28">
        <f>+SUM(D64:AM64)</f>
        <v>-90000000</v>
      </c>
      <c r="N8" s="28">
        <f>+SUM(D74:AM74)</f>
        <v>-150000000.00000003</v>
      </c>
      <c r="P8" s="28">
        <f>+SUM(D85:AM85)</f>
        <v>-95593495.033939138</v>
      </c>
      <c r="Q8" s="28">
        <f>+SUM(D97:AM97)</f>
        <v>-95593495.033939138</v>
      </c>
    </row>
    <row r="9" spans="1:17 16382:16382" x14ac:dyDescent="0.25">
      <c r="F9" s="35" t="s">
        <v>61</v>
      </c>
      <c r="G9" s="28">
        <f>+D19*C6</f>
        <v>-200683350.14259824</v>
      </c>
      <c r="H9" s="28">
        <f>+SUM(H7:H8)</f>
        <v>-226290865.51372898</v>
      </c>
      <c r="J9" s="28">
        <f>+SUM(J7:J8)</f>
        <v>-200683350.14259824</v>
      </c>
      <c r="K9" s="28">
        <f>+SUM(K7:K8)</f>
        <v>-226290865.51372898</v>
      </c>
      <c r="L9" s="35" t="s">
        <v>61</v>
      </c>
      <c r="M9" s="28">
        <f>+SUM(M7:M8)</f>
        <v>-153749999.99999976</v>
      </c>
      <c r="N9" s="28">
        <f>+SUM(N7:N8)</f>
        <v>-217062500</v>
      </c>
      <c r="P9" s="28">
        <f>+SUM(P7:P8)</f>
        <v>-152949592.05430242</v>
      </c>
      <c r="Q9" s="28">
        <f>+SUM(Q7:Q8)</f>
        <v>-178759835.71346623</v>
      </c>
      <c r="XFB9" s="5"/>
    </row>
    <row r="10" spans="1:17 16382:16382" ht="23.25" x14ac:dyDescent="0.35">
      <c r="B10" s="26" t="s">
        <v>65</v>
      </c>
      <c r="C10" s="21" t="s">
        <v>63</v>
      </c>
      <c r="D10" s="21" t="s">
        <v>64</v>
      </c>
      <c r="F10" s="35" t="s">
        <v>35</v>
      </c>
      <c r="G10" s="28">
        <f>+SUM(D24:AM24)</f>
        <v>-4455170.3731656792</v>
      </c>
      <c r="H10" s="28">
        <f>+SUM(D34:AM34)</f>
        <v>-4884125.9278358594</v>
      </c>
      <c r="J10" s="28">
        <f>+SUM(D46:AM46)</f>
        <v>-4455170.4073946178</v>
      </c>
      <c r="K10" s="28">
        <f>+SUM(D57:AM57)</f>
        <v>-5023657.2486337181</v>
      </c>
      <c r="L10" s="35" t="s">
        <v>35</v>
      </c>
      <c r="M10" s="28">
        <f>+SUM(D67:AM67)</f>
        <v>-6350999.9999999972</v>
      </c>
      <c r="N10" s="28">
        <f>+SUM(D77:AM77)</f>
        <v>-4349350</v>
      </c>
      <c r="P10" s="28">
        <f>+SUM(D89:AM89)</f>
        <v>-2846844.7877206816</v>
      </c>
      <c r="Q10" s="28">
        <f>+SUM(D101:AM101)</f>
        <v>-3327249.839872418</v>
      </c>
    </row>
    <row r="11" spans="1:17 16382:16382" x14ac:dyDescent="0.25">
      <c r="B11" s="22" t="s">
        <v>0</v>
      </c>
      <c r="C11" s="23">
        <v>0.05</v>
      </c>
      <c r="D11" s="23">
        <v>0.05</v>
      </c>
      <c r="F11" s="35" t="s">
        <v>72</v>
      </c>
      <c r="G11" s="28">
        <v>0</v>
      </c>
      <c r="H11" s="28">
        <v>0</v>
      </c>
      <c r="J11" s="28">
        <f>+SUM(D44:AM44)</f>
        <v>-1.541844</v>
      </c>
      <c r="K11" s="28">
        <f>+SUM(D55:AM55)</f>
        <v>-1.541844</v>
      </c>
      <c r="L11" s="35" t="s">
        <v>72</v>
      </c>
      <c r="M11" s="28">
        <v>0</v>
      </c>
      <c r="N11" s="28">
        <v>0</v>
      </c>
      <c r="P11" s="28">
        <f>+SUM(D87:AM87)</f>
        <v>-1.541844</v>
      </c>
      <c r="Q11" s="28">
        <f>+SUM(D99:AM99)</f>
        <v>-1.541844</v>
      </c>
    </row>
    <row r="12" spans="1:17 16382:16382" x14ac:dyDescent="0.25">
      <c r="B12" s="22" t="s">
        <v>59</v>
      </c>
      <c r="C12" s="23">
        <v>0.2</v>
      </c>
      <c r="D12" s="23">
        <v>0.28999999999999998</v>
      </c>
      <c r="F12" s="35" t="s">
        <v>9</v>
      </c>
      <c r="G12" s="46">
        <f>+IRR(C25:AM25)</f>
        <v>1.8146501463898179E-2</v>
      </c>
      <c r="H12" s="46">
        <f>+IRR(C35:AM35)</f>
        <v>2.6393734910368893E-2</v>
      </c>
      <c r="I12" s="47"/>
      <c r="J12" s="46">
        <f>+IRR(C47:AM47)</f>
        <v>1.8146501939455328E-2</v>
      </c>
      <c r="K12" s="46">
        <f>+IRR(C58:AM58)</f>
        <v>2.5789738746550661E-2</v>
      </c>
      <c r="L12" s="35" t="s">
        <v>9</v>
      </c>
      <c r="M12" s="46">
        <f>+IRR(C68:AM68)</f>
        <v>3.8045859664301851E-3</v>
      </c>
      <c r="N12" s="46">
        <f>+IRR(C78:AM78)</f>
        <v>2.5759460053162542E-2</v>
      </c>
      <c r="P12" s="46">
        <f>+IRR(C90:AM90)</f>
        <v>1.7548126824473043E-2</v>
      </c>
      <c r="Q12" s="46">
        <f>+IRR(C102:AM102)</f>
        <v>2.522214899221753E-2</v>
      </c>
    </row>
    <row r="13" spans="1:17 16382:16382" x14ac:dyDescent="0.25">
      <c r="A13" s="3"/>
      <c r="B13" s="24" t="s">
        <v>8</v>
      </c>
      <c r="C13" s="25">
        <v>0.21939108490523185</v>
      </c>
      <c r="D13" s="25">
        <v>0.33182646950161065</v>
      </c>
      <c r="F13" s="35" t="s">
        <v>62</v>
      </c>
      <c r="G13" s="45">
        <f>+(1+G12)^(12)-1</f>
        <v>0.24086141266509054</v>
      </c>
      <c r="H13" s="45">
        <f>+(1+H12)^(12)-1</f>
        <v>0.36699809511480264</v>
      </c>
      <c r="I13" s="47"/>
      <c r="J13" s="45">
        <f>+(1+J12)^(12)-1</f>
        <v>0.24086141962008734</v>
      </c>
      <c r="K13" s="45">
        <f>+(1+K12)^(12)-1</f>
        <v>0.35737612046140543</v>
      </c>
      <c r="L13" s="35" t="s">
        <v>62</v>
      </c>
      <c r="M13" s="45">
        <f>+(1+M12)^(12)-1</f>
        <v>4.6622593252371614E-2</v>
      </c>
      <c r="N13" s="45">
        <f>+(1+N12)^(12)-1</f>
        <v>0.35689540319019386</v>
      </c>
      <c r="P13" s="45">
        <f>+(1+P12)^(12)-1</f>
        <v>0.23213844831582842</v>
      </c>
      <c r="Q13" s="45">
        <f>+(1+Q12)^(12)-1</f>
        <v>0.34839074138279935</v>
      </c>
    </row>
    <row r="14" spans="1:17 16382:16382" x14ac:dyDescent="0.25">
      <c r="B14" s="24" t="s">
        <v>4</v>
      </c>
      <c r="C14" s="25">
        <v>1.6666666666666607E-2</v>
      </c>
      <c r="D14" s="25">
        <v>2.416666666666667E-2</v>
      </c>
    </row>
    <row r="15" spans="1:17 16382:16382" hidden="1" x14ac:dyDescent="0.25"/>
    <row r="16" spans="1:17 16382:16382" hidden="1" x14ac:dyDescent="0.25"/>
    <row r="17" spans="2:39" ht="18.75" hidden="1" x14ac:dyDescent="0.3">
      <c r="B17" s="30" t="s">
        <v>66</v>
      </c>
      <c r="C17" s="29">
        <v>0</v>
      </c>
      <c r="D17" s="29">
        <v>1</v>
      </c>
      <c r="E17" s="29">
        <f>+D17+1</f>
        <v>2</v>
      </c>
      <c r="F17" s="29">
        <f t="shared" ref="F17:AM17" si="0">+E17+1</f>
        <v>3</v>
      </c>
      <c r="G17" s="29">
        <f t="shared" si="0"/>
        <v>4</v>
      </c>
      <c r="H17" s="29">
        <f t="shared" si="0"/>
        <v>5</v>
      </c>
      <c r="I17" s="29">
        <f t="shared" si="0"/>
        <v>6</v>
      </c>
      <c r="J17" s="29">
        <f t="shared" si="0"/>
        <v>7</v>
      </c>
      <c r="K17" s="29">
        <f t="shared" si="0"/>
        <v>8</v>
      </c>
      <c r="L17" s="29">
        <f t="shared" si="0"/>
        <v>9</v>
      </c>
      <c r="M17" s="29">
        <f t="shared" si="0"/>
        <v>10</v>
      </c>
      <c r="N17" s="29">
        <f t="shared" si="0"/>
        <v>11</v>
      </c>
      <c r="O17" s="29">
        <f t="shared" si="0"/>
        <v>12</v>
      </c>
      <c r="P17" s="29">
        <f t="shared" si="0"/>
        <v>13</v>
      </c>
      <c r="Q17" s="29">
        <f t="shared" si="0"/>
        <v>14</v>
      </c>
      <c r="R17" s="29">
        <f t="shared" si="0"/>
        <v>15</v>
      </c>
      <c r="S17" s="29">
        <f t="shared" si="0"/>
        <v>16</v>
      </c>
      <c r="T17" s="29">
        <f t="shared" si="0"/>
        <v>17</v>
      </c>
      <c r="U17" s="29">
        <f t="shared" si="0"/>
        <v>18</v>
      </c>
      <c r="V17" s="29">
        <f t="shared" si="0"/>
        <v>19</v>
      </c>
      <c r="W17" s="29">
        <f t="shared" si="0"/>
        <v>20</v>
      </c>
      <c r="X17" s="29">
        <f t="shared" si="0"/>
        <v>21</v>
      </c>
      <c r="Y17" s="29">
        <f t="shared" si="0"/>
        <v>22</v>
      </c>
      <c r="Z17" s="29">
        <f t="shared" si="0"/>
        <v>23</v>
      </c>
      <c r="AA17" s="29">
        <f t="shared" si="0"/>
        <v>24</v>
      </c>
      <c r="AB17" s="29">
        <f t="shared" si="0"/>
        <v>25</v>
      </c>
      <c r="AC17" s="29">
        <f t="shared" si="0"/>
        <v>26</v>
      </c>
      <c r="AD17" s="29">
        <f t="shared" si="0"/>
        <v>27</v>
      </c>
      <c r="AE17" s="29">
        <f t="shared" si="0"/>
        <v>28</v>
      </c>
      <c r="AF17" s="29">
        <f t="shared" si="0"/>
        <v>29</v>
      </c>
      <c r="AG17" s="29">
        <f t="shared" si="0"/>
        <v>30</v>
      </c>
      <c r="AH17" s="29">
        <f t="shared" si="0"/>
        <v>31</v>
      </c>
      <c r="AI17" s="29">
        <f t="shared" si="0"/>
        <v>32</v>
      </c>
      <c r="AJ17" s="29">
        <f t="shared" si="0"/>
        <v>33</v>
      </c>
      <c r="AK17" s="29">
        <f t="shared" si="0"/>
        <v>34</v>
      </c>
      <c r="AL17" s="29">
        <f t="shared" si="0"/>
        <v>35</v>
      </c>
      <c r="AM17" s="29">
        <f t="shared" si="0"/>
        <v>36</v>
      </c>
    </row>
    <row r="18" spans="2:39" ht="18.75" hidden="1" outlineLevel="1" x14ac:dyDescent="0.3">
      <c r="B18" s="30" t="s">
        <v>1</v>
      </c>
      <c r="C18" s="29" t="s">
        <v>34</v>
      </c>
      <c r="D18" s="29" t="s">
        <v>10</v>
      </c>
      <c r="E18" s="29" t="s">
        <v>11</v>
      </c>
      <c r="F18" s="29" t="s">
        <v>12</v>
      </c>
      <c r="G18" s="29" t="s">
        <v>13</v>
      </c>
      <c r="H18" s="29" t="s">
        <v>14</v>
      </c>
      <c r="I18" s="29" t="s">
        <v>15</v>
      </c>
      <c r="J18" s="29" t="s">
        <v>16</v>
      </c>
      <c r="K18" s="29" t="s">
        <v>17</v>
      </c>
      <c r="L18" s="29" t="s">
        <v>18</v>
      </c>
      <c r="M18" s="29" t="s">
        <v>19</v>
      </c>
      <c r="N18" s="29" t="s">
        <v>20</v>
      </c>
      <c r="O18" s="29" t="s">
        <v>21</v>
      </c>
      <c r="P18" s="29" t="s">
        <v>22</v>
      </c>
      <c r="Q18" s="29" t="s">
        <v>23</v>
      </c>
      <c r="R18" s="29" t="s">
        <v>24</v>
      </c>
      <c r="S18" s="29" t="s">
        <v>25</v>
      </c>
      <c r="T18" s="29" t="s">
        <v>26</v>
      </c>
      <c r="U18" s="29" t="s">
        <v>27</v>
      </c>
      <c r="V18" s="29" t="s">
        <v>28</v>
      </c>
      <c r="W18" s="29" t="s">
        <v>29</v>
      </c>
      <c r="X18" s="29" t="s">
        <v>30</v>
      </c>
      <c r="Y18" s="29" t="s">
        <v>31</v>
      </c>
      <c r="Z18" s="29" t="s">
        <v>32</v>
      </c>
      <c r="AA18" s="29" t="s">
        <v>33</v>
      </c>
      <c r="AB18" s="29" t="s">
        <v>42</v>
      </c>
      <c r="AC18" s="29" t="s">
        <v>43</v>
      </c>
      <c r="AD18" s="29" t="s">
        <v>44</v>
      </c>
      <c r="AE18" s="29" t="s">
        <v>45</v>
      </c>
      <c r="AF18" s="29" t="s">
        <v>46</v>
      </c>
      <c r="AG18" s="29" t="s">
        <v>47</v>
      </c>
      <c r="AH18" s="29" t="s">
        <v>48</v>
      </c>
      <c r="AI18" s="29" t="s">
        <v>49</v>
      </c>
      <c r="AJ18" s="29" t="s">
        <v>50</v>
      </c>
      <c r="AK18" s="29" t="s">
        <v>51</v>
      </c>
      <c r="AL18" s="29" t="s">
        <v>52</v>
      </c>
      <c r="AM18" s="29" t="s">
        <v>53</v>
      </c>
    </row>
    <row r="19" spans="2:39" hidden="1" outlineLevel="1" x14ac:dyDescent="0.25">
      <c r="B19" s="27" t="s">
        <v>54</v>
      </c>
      <c r="C19" s="28">
        <f>+C5</f>
        <v>150000000</v>
      </c>
      <c r="D19" s="28">
        <f>PMT($C$14,$C$6,$C$19,0)</f>
        <v>-5574537.5039610621</v>
      </c>
      <c r="E19" s="28">
        <f>+D19</f>
        <v>-5574537.5039610621</v>
      </c>
      <c r="F19" s="28">
        <f t="shared" ref="F19:U19" si="1">+E19</f>
        <v>-5574537.5039610621</v>
      </c>
      <c r="G19" s="28">
        <f t="shared" si="1"/>
        <v>-5574537.5039610621</v>
      </c>
      <c r="H19" s="28">
        <f t="shared" si="1"/>
        <v>-5574537.5039610621</v>
      </c>
      <c r="I19" s="28">
        <f t="shared" si="1"/>
        <v>-5574537.5039610621</v>
      </c>
      <c r="J19" s="28">
        <f t="shared" si="1"/>
        <v>-5574537.5039610621</v>
      </c>
      <c r="K19" s="28">
        <f t="shared" si="1"/>
        <v>-5574537.5039610621</v>
      </c>
      <c r="L19" s="28">
        <f t="shared" si="1"/>
        <v>-5574537.5039610621</v>
      </c>
      <c r="M19" s="28">
        <f t="shared" si="1"/>
        <v>-5574537.5039610621</v>
      </c>
      <c r="N19" s="28">
        <f t="shared" si="1"/>
        <v>-5574537.5039610621</v>
      </c>
      <c r="O19" s="28">
        <f t="shared" si="1"/>
        <v>-5574537.5039610621</v>
      </c>
      <c r="P19" s="28">
        <f t="shared" si="1"/>
        <v>-5574537.5039610621</v>
      </c>
      <c r="Q19" s="28">
        <f t="shared" si="1"/>
        <v>-5574537.5039610621</v>
      </c>
      <c r="R19" s="28">
        <f t="shared" si="1"/>
        <v>-5574537.5039610621</v>
      </c>
      <c r="S19" s="28">
        <f t="shared" si="1"/>
        <v>-5574537.5039610621</v>
      </c>
      <c r="T19" s="28">
        <f t="shared" si="1"/>
        <v>-5574537.5039610621</v>
      </c>
      <c r="U19" s="28">
        <f t="shared" si="1"/>
        <v>-5574537.5039610621</v>
      </c>
      <c r="V19" s="28">
        <f>+U19</f>
        <v>-5574537.5039610621</v>
      </c>
      <c r="W19" s="28">
        <f t="shared" ref="W19:AM19" si="2">+V19</f>
        <v>-5574537.5039610621</v>
      </c>
      <c r="X19" s="28">
        <f t="shared" si="2"/>
        <v>-5574537.5039610621</v>
      </c>
      <c r="Y19" s="28">
        <f t="shared" si="2"/>
        <v>-5574537.5039610621</v>
      </c>
      <c r="Z19" s="28">
        <f t="shared" si="2"/>
        <v>-5574537.5039610621</v>
      </c>
      <c r="AA19" s="28">
        <f t="shared" si="2"/>
        <v>-5574537.5039610621</v>
      </c>
      <c r="AB19" s="28">
        <f t="shared" si="2"/>
        <v>-5574537.5039610621</v>
      </c>
      <c r="AC19" s="28">
        <f t="shared" si="2"/>
        <v>-5574537.5039610621</v>
      </c>
      <c r="AD19" s="28">
        <f t="shared" si="2"/>
        <v>-5574537.5039610621</v>
      </c>
      <c r="AE19" s="28">
        <f t="shared" si="2"/>
        <v>-5574537.5039610621</v>
      </c>
      <c r="AF19" s="28">
        <f t="shared" si="2"/>
        <v>-5574537.5039610621</v>
      </c>
      <c r="AG19" s="28">
        <f t="shared" si="2"/>
        <v>-5574537.5039610621</v>
      </c>
      <c r="AH19" s="28">
        <f t="shared" si="2"/>
        <v>-5574537.5039610621</v>
      </c>
      <c r="AI19" s="28">
        <f t="shared" si="2"/>
        <v>-5574537.5039610621</v>
      </c>
      <c r="AJ19" s="28">
        <f t="shared" si="2"/>
        <v>-5574537.5039610621</v>
      </c>
      <c r="AK19" s="28">
        <f t="shared" si="2"/>
        <v>-5574537.5039610621</v>
      </c>
      <c r="AL19" s="28">
        <f t="shared" si="2"/>
        <v>-5574537.5039610621</v>
      </c>
      <c r="AM19" s="28">
        <f t="shared" si="2"/>
        <v>-5574537.5039610621</v>
      </c>
    </row>
    <row r="20" spans="2:39" hidden="1" outlineLevel="1" x14ac:dyDescent="0.25">
      <c r="B20" s="27" t="s">
        <v>37</v>
      </c>
      <c r="C20" s="27"/>
      <c r="D20" s="28">
        <f>CUMIPMT($C$14,$C$6,$C$19,D17,D17,0)</f>
        <v>-2499999.9999999912</v>
      </c>
      <c r="E20" s="28">
        <f t="shared" ref="E20:AM20" si="3">CUMIPMT($C$14,$C$6,$C$19,E17,E17,0)</f>
        <v>-2448757.7082673064</v>
      </c>
      <c r="F20" s="28">
        <f t="shared" si="3"/>
        <v>-2396661.3783390773</v>
      </c>
      <c r="G20" s="28">
        <f t="shared" si="3"/>
        <v>-2343696.776245378</v>
      </c>
      <c r="H20" s="28">
        <f t="shared" si="3"/>
        <v>-2289849.4307834497</v>
      </c>
      <c r="I20" s="28">
        <f t="shared" si="3"/>
        <v>-2235104.6295638229</v>
      </c>
      <c r="J20" s="28">
        <f t="shared" si="3"/>
        <v>-2179447.4149905364</v>
      </c>
      <c r="K20" s="28">
        <f t="shared" si="3"/>
        <v>-2122862.5801743604</v>
      </c>
      <c r="L20" s="28">
        <f t="shared" si="3"/>
        <v>-2065334.6647779159</v>
      </c>
      <c r="M20" s="28">
        <f t="shared" si="3"/>
        <v>-2006847.9507915308</v>
      </c>
      <c r="N20" s="28">
        <f t="shared" si="3"/>
        <v>-1947386.4582387055</v>
      </c>
      <c r="O20" s="28">
        <f t="shared" si="3"/>
        <v>-1886933.9408099996</v>
      </c>
      <c r="P20" s="28">
        <f t="shared" si="3"/>
        <v>-1825473.8814241486</v>
      </c>
      <c r="Q20" s="28">
        <f t="shared" si="3"/>
        <v>-1762989.4877152005</v>
      </c>
      <c r="R20" s="28">
        <f t="shared" si="3"/>
        <v>-1699463.6874444364</v>
      </c>
      <c r="S20" s="28">
        <f t="shared" si="3"/>
        <v>-1634879.1238358263</v>
      </c>
      <c r="T20" s="28">
        <f t="shared" si="3"/>
        <v>-1569218.1508337394</v>
      </c>
      <c r="U20" s="28">
        <f t="shared" si="3"/>
        <v>-1502462.8282816177</v>
      </c>
      <c r="V20" s="28">
        <f t="shared" si="3"/>
        <v>-1434594.917020293</v>
      </c>
      <c r="W20" s="28">
        <f t="shared" si="3"/>
        <v>-1365595.8739046138</v>
      </c>
      <c r="X20" s="28">
        <f t="shared" si="3"/>
        <v>-1295446.8467370076</v>
      </c>
      <c r="Y20" s="28">
        <f t="shared" si="3"/>
        <v>-1224128.669116606</v>
      </c>
      <c r="Z20" s="28">
        <f t="shared" si="3"/>
        <v>-1151621.8552025324</v>
      </c>
      <c r="AA20" s="28">
        <f t="shared" si="3"/>
        <v>-1077906.5943898903</v>
      </c>
      <c r="AB20" s="28">
        <f t="shared" si="3"/>
        <v>-1002962.7458970379</v>
      </c>
      <c r="AC20" s="28">
        <f t="shared" si="3"/>
        <v>-926769.83326263819</v>
      </c>
      <c r="AD20" s="28">
        <f t="shared" si="3"/>
        <v>-849307.03875099681</v>
      </c>
      <c r="AE20" s="28">
        <f t="shared" si="3"/>
        <v>-770553.19766416308</v>
      </c>
      <c r="AF20" s="28">
        <f t="shared" si="3"/>
        <v>-690486.79255921487</v>
      </c>
      <c r="AG20" s="28">
        <f t="shared" si="3"/>
        <v>-609085.94736918528</v>
      </c>
      <c r="AH20" s="28">
        <f t="shared" si="3"/>
        <v>-526328.42142598704</v>
      </c>
      <c r="AI20" s="28">
        <f t="shared" si="3"/>
        <v>-442191.60338373575</v>
      </c>
      <c r="AJ20" s="28">
        <f t="shared" si="3"/>
        <v>-356652.50504078064</v>
      </c>
      <c r="AK20" s="28">
        <f t="shared" si="3"/>
        <v>-269687.75505877659</v>
      </c>
      <c r="AL20" s="28">
        <f t="shared" si="3"/>
        <v>-181273.59257707186</v>
      </c>
      <c r="AM20" s="28">
        <f t="shared" si="3"/>
        <v>-91385.860720672645</v>
      </c>
    </row>
    <row r="21" spans="2:39" hidden="1" outlineLevel="1" x14ac:dyDescent="0.25">
      <c r="B21" s="27" t="s">
        <v>36</v>
      </c>
      <c r="C21" s="27"/>
      <c r="D21" s="28">
        <f t="shared" ref="D21:AM21" si="4">CUMPRINC($C$14,$C$6,$C$19,D17,D17,0)</f>
        <v>-3074537.5039610709</v>
      </c>
      <c r="E21" s="28">
        <f t="shared" si="4"/>
        <v>-3125779.7956937556</v>
      </c>
      <c r="F21" s="28">
        <f t="shared" si="4"/>
        <v>-3177876.1256219847</v>
      </c>
      <c r="G21" s="28">
        <f t="shared" si="4"/>
        <v>-3230840.7277156841</v>
      </c>
      <c r="H21" s="28">
        <f t="shared" si="4"/>
        <v>-3284688.0731776124</v>
      </c>
      <c r="I21" s="28">
        <f t="shared" si="4"/>
        <v>-3339432.8743972392</v>
      </c>
      <c r="J21" s="28">
        <f t="shared" si="4"/>
        <v>-3395090.0889705257</v>
      </c>
      <c r="K21" s="28">
        <f t="shared" si="4"/>
        <v>-3451674.9237867016</v>
      </c>
      <c r="L21" s="28">
        <f t="shared" si="4"/>
        <v>-3509202.8391831461</v>
      </c>
      <c r="M21" s="28">
        <f t="shared" si="4"/>
        <v>-3567689.5531695313</v>
      </c>
      <c r="N21" s="28">
        <f t="shared" si="4"/>
        <v>-3627151.0457223565</v>
      </c>
      <c r="O21" s="28">
        <f t="shared" si="4"/>
        <v>-3687603.5631510625</v>
      </c>
      <c r="P21" s="28">
        <f t="shared" si="4"/>
        <v>-3749063.6225369135</v>
      </c>
      <c r="Q21" s="28">
        <f t="shared" si="4"/>
        <v>-3811548.0162458615</v>
      </c>
      <c r="R21" s="28">
        <f t="shared" si="4"/>
        <v>-3875073.8165166257</v>
      </c>
      <c r="S21" s="28">
        <f t="shared" si="4"/>
        <v>-3939658.3801252358</v>
      </c>
      <c r="T21" s="28">
        <f t="shared" si="4"/>
        <v>-4005319.3531273226</v>
      </c>
      <c r="U21" s="28">
        <f t="shared" si="4"/>
        <v>-4072074.6756794443</v>
      </c>
      <c r="V21" s="28">
        <f t="shared" si="4"/>
        <v>-4139942.5869407691</v>
      </c>
      <c r="W21" s="28">
        <f t="shared" si="4"/>
        <v>-4208941.6300564483</v>
      </c>
      <c r="X21" s="28">
        <f t="shared" si="4"/>
        <v>-4279090.6572240544</v>
      </c>
      <c r="Y21" s="28">
        <f t="shared" si="4"/>
        <v>-4350408.8348444561</v>
      </c>
      <c r="Z21" s="28">
        <f t="shared" si="4"/>
        <v>-4422915.6487585297</v>
      </c>
      <c r="AA21" s="28">
        <f t="shared" si="4"/>
        <v>-4496630.9095711717</v>
      </c>
      <c r="AB21" s="28">
        <f t="shared" si="4"/>
        <v>-4571574.7580640242</v>
      </c>
      <c r="AC21" s="28">
        <f t="shared" si="4"/>
        <v>-4647767.6706984239</v>
      </c>
      <c r="AD21" s="28">
        <f t="shared" si="4"/>
        <v>-4725230.4652100652</v>
      </c>
      <c r="AE21" s="28">
        <f t="shared" si="4"/>
        <v>-4803984.306296899</v>
      </c>
      <c r="AF21" s="28">
        <f t="shared" si="4"/>
        <v>-4884050.7114018472</v>
      </c>
      <c r="AG21" s="28">
        <f t="shared" si="4"/>
        <v>-4965451.5565918768</v>
      </c>
      <c r="AH21" s="28">
        <f t="shared" si="4"/>
        <v>-5048209.082535075</v>
      </c>
      <c r="AI21" s="28">
        <f t="shared" si="4"/>
        <v>-5132345.9005773263</v>
      </c>
      <c r="AJ21" s="28">
        <f t="shared" si="4"/>
        <v>-5217884.9989202814</v>
      </c>
      <c r="AK21" s="28">
        <f t="shared" si="4"/>
        <v>-5304849.7489022855</v>
      </c>
      <c r="AL21" s="28">
        <f t="shared" si="4"/>
        <v>-5393263.9113839902</v>
      </c>
      <c r="AM21" s="28">
        <f t="shared" si="4"/>
        <v>-5483151.6432403894</v>
      </c>
    </row>
    <row r="22" spans="2:39" hidden="1" outlineLevel="1" x14ac:dyDescent="0.25">
      <c r="B22" s="27" t="s">
        <v>38</v>
      </c>
      <c r="C22" s="27"/>
      <c r="D22" s="28">
        <f>+SUM(D20:D21)</f>
        <v>-5574537.5039610621</v>
      </c>
      <c r="E22" s="28">
        <f>+SUM(E20:E21)</f>
        <v>-5574537.5039610621</v>
      </c>
      <c r="F22" s="28">
        <f t="shared" ref="F22:AM22" si="5">+SUM(F20:F21)</f>
        <v>-5574537.5039610621</v>
      </c>
      <c r="G22" s="28">
        <f t="shared" si="5"/>
        <v>-5574537.5039610621</v>
      </c>
      <c r="H22" s="28">
        <f t="shared" si="5"/>
        <v>-5574537.5039610621</v>
      </c>
      <c r="I22" s="28">
        <f t="shared" si="5"/>
        <v>-5574537.5039610621</v>
      </c>
      <c r="J22" s="28">
        <f t="shared" si="5"/>
        <v>-5574537.5039610621</v>
      </c>
      <c r="K22" s="28">
        <f t="shared" si="5"/>
        <v>-5574537.5039610621</v>
      </c>
      <c r="L22" s="28">
        <f t="shared" si="5"/>
        <v>-5574537.5039610621</v>
      </c>
      <c r="M22" s="28">
        <f t="shared" si="5"/>
        <v>-5574537.5039610621</v>
      </c>
      <c r="N22" s="28">
        <f t="shared" si="5"/>
        <v>-5574537.5039610621</v>
      </c>
      <c r="O22" s="28">
        <f t="shared" si="5"/>
        <v>-5574537.5039610621</v>
      </c>
      <c r="P22" s="28">
        <f t="shared" si="5"/>
        <v>-5574537.5039610621</v>
      </c>
      <c r="Q22" s="28">
        <f t="shared" si="5"/>
        <v>-5574537.5039610621</v>
      </c>
      <c r="R22" s="28">
        <f t="shared" si="5"/>
        <v>-5574537.5039610621</v>
      </c>
      <c r="S22" s="28">
        <f t="shared" si="5"/>
        <v>-5574537.5039610621</v>
      </c>
      <c r="T22" s="28">
        <f t="shared" si="5"/>
        <v>-5574537.5039610621</v>
      </c>
      <c r="U22" s="28">
        <f t="shared" si="5"/>
        <v>-5574537.5039610621</v>
      </c>
      <c r="V22" s="28">
        <f t="shared" si="5"/>
        <v>-5574537.5039610621</v>
      </c>
      <c r="W22" s="28">
        <f t="shared" si="5"/>
        <v>-5574537.5039610621</v>
      </c>
      <c r="X22" s="28">
        <f t="shared" si="5"/>
        <v>-5574537.5039610621</v>
      </c>
      <c r="Y22" s="28">
        <f t="shared" si="5"/>
        <v>-5574537.5039610621</v>
      </c>
      <c r="Z22" s="28">
        <f t="shared" si="5"/>
        <v>-5574537.5039610621</v>
      </c>
      <c r="AA22" s="28">
        <f t="shared" si="5"/>
        <v>-5574537.5039610621</v>
      </c>
      <c r="AB22" s="28">
        <f t="shared" si="5"/>
        <v>-5574537.5039610621</v>
      </c>
      <c r="AC22" s="28">
        <f t="shared" si="5"/>
        <v>-5574537.5039610621</v>
      </c>
      <c r="AD22" s="28">
        <f t="shared" si="5"/>
        <v>-5574537.5039610621</v>
      </c>
      <c r="AE22" s="28">
        <f t="shared" si="5"/>
        <v>-5574537.5039610621</v>
      </c>
      <c r="AF22" s="28">
        <f t="shared" si="5"/>
        <v>-5574537.5039610621</v>
      </c>
      <c r="AG22" s="28">
        <f t="shared" si="5"/>
        <v>-5574537.5039610621</v>
      </c>
      <c r="AH22" s="28">
        <f t="shared" si="5"/>
        <v>-5574537.5039610621</v>
      </c>
      <c r="AI22" s="28">
        <f t="shared" si="5"/>
        <v>-5574537.5039610621</v>
      </c>
      <c r="AJ22" s="28">
        <f t="shared" si="5"/>
        <v>-5574537.5039610621</v>
      </c>
      <c r="AK22" s="28">
        <f t="shared" si="5"/>
        <v>-5574537.5039610621</v>
      </c>
      <c r="AL22" s="28">
        <f t="shared" si="5"/>
        <v>-5574537.5039610621</v>
      </c>
      <c r="AM22" s="28">
        <f t="shared" si="5"/>
        <v>-5574537.5039610621</v>
      </c>
    </row>
    <row r="23" spans="2:39" hidden="1" outlineLevel="1" x14ac:dyDescent="0.25">
      <c r="B23" s="27" t="s">
        <v>39</v>
      </c>
      <c r="C23" s="27"/>
      <c r="D23" s="28">
        <f>+SUM(D20:$AM20)+SUM(D21:$AM21)</f>
        <v>-200683350.14259824</v>
      </c>
      <c r="E23" s="28">
        <f>+SUM(E20:$AM20)+SUM(E21:$AM21)</f>
        <v>-195108812.63863716</v>
      </c>
      <c r="F23" s="28">
        <f>+SUM(F20:$AM20)+SUM(F21:$AM21)</f>
        <v>-189534275.13467616</v>
      </c>
      <c r="G23" s="28">
        <f>+SUM(G20:$AM20)+SUM(G21:$AM21)</f>
        <v>-183959737.63071507</v>
      </c>
      <c r="H23" s="28">
        <f>+SUM(H20:$AM20)+SUM(H21:$AM21)</f>
        <v>-178385200.12675399</v>
      </c>
      <c r="I23" s="28">
        <f>+SUM(I20:$AM20)+SUM(I21:$AM21)</f>
        <v>-172810662.62279293</v>
      </c>
      <c r="J23" s="28">
        <f>+SUM(J20:$AM20)+SUM(J21:$AM21)</f>
        <v>-167236125.11883187</v>
      </c>
      <c r="K23" s="28">
        <f>+SUM(K20:$AM20)+SUM(K21:$AM21)</f>
        <v>-161661587.61487079</v>
      </c>
      <c r="L23" s="28">
        <f>+SUM(L20:$AM20)+SUM(L21:$AM21)</f>
        <v>-156087050.11090973</v>
      </c>
      <c r="M23" s="28">
        <f>+SUM(M20:$AM20)+SUM(M21:$AM21)</f>
        <v>-150512512.60694867</v>
      </c>
      <c r="N23" s="28">
        <f>+SUM(N20:$AM20)+SUM(N21:$AM21)</f>
        <v>-144937975.10298762</v>
      </c>
      <c r="O23" s="28">
        <f>+SUM(O20:$AM20)+SUM(O21:$AM21)</f>
        <v>-139363437.59902656</v>
      </c>
      <c r="P23" s="28">
        <f>+SUM(P20:$AM20)+SUM(P21:$AM21)</f>
        <v>-133788900.09506549</v>
      </c>
      <c r="Q23" s="28">
        <f>+SUM(Q20:$AM20)+SUM(Q21:$AM21)</f>
        <v>-128214362.59110442</v>
      </c>
      <c r="R23" s="28">
        <f>+SUM(R20:$AM20)+SUM(R21:$AM21)</f>
        <v>-122639825.08714336</v>
      </c>
      <c r="S23" s="28">
        <f>+SUM(S20:$AM20)+SUM(S21:$AM21)</f>
        <v>-117065287.58318231</v>
      </c>
      <c r="T23" s="28">
        <f>+SUM(T20:$AM20)+SUM(T21:$AM21)</f>
        <v>-111490750.07922125</v>
      </c>
      <c r="U23" s="28">
        <f>+SUM(U20:$AM20)+SUM(U21:$AM21)</f>
        <v>-105916212.57526018</v>
      </c>
      <c r="V23" s="28">
        <f>+SUM(V20:$AM20)+SUM(V21:$AM21)</f>
        <v>-100341675.07129914</v>
      </c>
      <c r="W23" s="28">
        <f>+SUM(W20:$AM20)+SUM(W21:$AM21)</f>
        <v>-94767137.567338049</v>
      </c>
      <c r="X23" s="28">
        <f>+SUM(X20:$AM20)+SUM(X21:$AM21)</f>
        <v>-89192600.063376993</v>
      </c>
      <c r="Y23" s="28">
        <f>+SUM(Y20:$AM20)+SUM(Y21:$AM21)</f>
        <v>-83618062.559415936</v>
      </c>
      <c r="Z23" s="28">
        <f>+SUM(Z20:$AM20)+SUM(Z21:$AM21)</f>
        <v>-78043525.05545488</v>
      </c>
      <c r="AA23" s="28">
        <f>+SUM(AA20:$AM20)+SUM(AA21:$AM21)</f>
        <v>-72468987.551493809</v>
      </c>
      <c r="AB23" s="28">
        <f>+SUM(AB20:$AM20)+SUM(AB21:$AM21)</f>
        <v>-66894450.047532752</v>
      </c>
      <c r="AC23" s="28">
        <f>+SUM(AC20:$AM20)+SUM(AC21:$AM21)</f>
        <v>-61319912.543571681</v>
      </c>
      <c r="AD23" s="28">
        <f>+SUM(AD20:$AM20)+SUM(AD21:$AM21)</f>
        <v>-55745375.039610624</v>
      </c>
      <c r="AE23" s="28">
        <f>+SUM(AE20:$AM20)+SUM(AE21:$AM21)</f>
        <v>-50170837.53564956</v>
      </c>
      <c r="AF23" s="28">
        <f>+SUM(AF20:$AM20)+SUM(AF21:$AM21)</f>
        <v>-44596300.031688496</v>
      </c>
      <c r="AG23" s="28">
        <f>+SUM(AG20:$AM20)+SUM(AG21:$AM21)</f>
        <v>-39021762.527727433</v>
      </c>
      <c r="AH23" s="28">
        <f>+SUM(AH20:$AM20)+SUM(AH21:$AM21)</f>
        <v>-33447225.023766372</v>
      </c>
      <c r="AI23" s="28">
        <f>+SUM(AI20:$AM20)+SUM(AI21:$AM21)</f>
        <v>-27872687.519805308</v>
      </c>
      <c r="AJ23" s="28">
        <f>+SUM(AJ20:$AM20)+SUM(AJ21:$AM21)</f>
        <v>-22298150.015844248</v>
      </c>
      <c r="AK23" s="28">
        <f>+SUM(AK20:$AM20)+SUM(AK21:$AM21)</f>
        <v>-16723612.511883188</v>
      </c>
      <c r="AL23" s="28">
        <f>+SUM(AL20:$AM20)+SUM(AL21:$AM21)</f>
        <v>-11149075.007922124</v>
      </c>
      <c r="AM23" s="28">
        <f>+SUM(AM20:$AM20)+SUM(AM21:$AM21)</f>
        <v>-5574537.5039610621</v>
      </c>
    </row>
    <row r="24" spans="2:39" hidden="1" outlineLevel="1" x14ac:dyDescent="0.25">
      <c r="B24" s="27" t="s">
        <v>40</v>
      </c>
      <c r="C24" s="27"/>
      <c r="D24" s="28">
        <f t="shared" ref="D24:AM24" si="6">+D23*$C$7/1000000</f>
        <v>-240820.02017111788</v>
      </c>
      <c r="E24" s="28">
        <f t="shared" si="6"/>
        <v>-234130.57516636461</v>
      </c>
      <c r="F24" s="28">
        <f t="shared" si="6"/>
        <v>-227441.13016161139</v>
      </c>
      <c r="G24" s="28">
        <f t="shared" si="6"/>
        <v>-220751.68515685809</v>
      </c>
      <c r="H24" s="28">
        <f t="shared" si="6"/>
        <v>-214062.24015210479</v>
      </c>
      <c r="I24" s="28">
        <f t="shared" si="6"/>
        <v>-207372.79514735151</v>
      </c>
      <c r="J24" s="28">
        <f t="shared" si="6"/>
        <v>-200683.35014259824</v>
      </c>
      <c r="K24" s="28">
        <f t="shared" si="6"/>
        <v>-193993.90513784494</v>
      </c>
      <c r="L24" s="28">
        <f t="shared" si="6"/>
        <v>-187304.46013309166</v>
      </c>
      <c r="M24" s="28">
        <f t="shared" si="6"/>
        <v>-180615.01512833842</v>
      </c>
      <c r="N24" s="28">
        <f t="shared" si="6"/>
        <v>-173925.57012358514</v>
      </c>
      <c r="O24" s="28">
        <f t="shared" si="6"/>
        <v>-167236.12511883187</v>
      </c>
      <c r="P24" s="28">
        <f t="shared" si="6"/>
        <v>-160546.68011407857</v>
      </c>
      <c r="Q24" s="28">
        <f t="shared" si="6"/>
        <v>-153857.23510932529</v>
      </c>
      <c r="R24" s="28">
        <f t="shared" si="6"/>
        <v>-147167.79010457202</v>
      </c>
      <c r="S24" s="28">
        <f t="shared" si="6"/>
        <v>-140478.34509981875</v>
      </c>
      <c r="T24" s="28">
        <f t="shared" si="6"/>
        <v>-133788.9000950655</v>
      </c>
      <c r="U24" s="28">
        <f t="shared" si="6"/>
        <v>-127099.45509031221</v>
      </c>
      <c r="V24" s="28">
        <f t="shared" si="6"/>
        <v>-120410.01008555896</v>
      </c>
      <c r="W24" s="28">
        <f t="shared" si="6"/>
        <v>-113720.56508080567</v>
      </c>
      <c r="X24" s="28">
        <f t="shared" si="6"/>
        <v>-107031.12007605239</v>
      </c>
      <c r="Y24" s="28">
        <f t="shared" si="6"/>
        <v>-100341.67507129912</v>
      </c>
      <c r="Z24" s="28">
        <f t="shared" si="6"/>
        <v>-93652.230066545846</v>
      </c>
      <c r="AA24" s="28">
        <f t="shared" si="6"/>
        <v>-86962.785061792572</v>
      </c>
      <c r="AB24" s="28">
        <f t="shared" si="6"/>
        <v>-80273.340057039313</v>
      </c>
      <c r="AC24" s="28">
        <f t="shared" si="6"/>
        <v>-73583.89505228601</v>
      </c>
      <c r="AD24" s="28">
        <f t="shared" si="6"/>
        <v>-66894.450047532751</v>
      </c>
      <c r="AE24" s="28">
        <f t="shared" si="6"/>
        <v>-60205.00504277947</v>
      </c>
      <c r="AF24" s="28">
        <f t="shared" si="6"/>
        <v>-53515.560038026197</v>
      </c>
      <c r="AG24" s="28">
        <f t="shared" si="6"/>
        <v>-46826.115033272916</v>
      </c>
      <c r="AH24" s="28">
        <f t="shared" si="6"/>
        <v>-40136.670028519642</v>
      </c>
      <c r="AI24" s="28">
        <f t="shared" si="6"/>
        <v>-33447.225023766368</v>
      </c>
      <c r="AJ24" s="28">
        <f t="shared" si="6"/>
        <v>-26757.780019013098</v>
      </c>
      <c r="AK24" s="28">
        <f t="shared" si="6"/>
        <v>-20068.335014259828</v>
      </c>
      <c r="AL24" s="28">
        <f t="shared" si="6"/>
        <v>-13378.890009506549</v>
      </c>
      <c r="AM24" s="28">
        <f t="shared" si="6"/>
        <v>-6689.4450047532746</v>
      </c>
    </row>
    <row r="25" spans="2:39" hidden="1" outlineLevel="1" x14ac:dyDescent="0.25">
      <c r="B25" s="27" t="s">
        <v>41</v>
      </c>
      <c r="C25" s="28">
        <f>+C19</f>
        <v>150000000</v>
      </c>
      <c r="D25" s="28">
        <f>+D24+D22</f>
        <v>-5815357.52413218</v>
      </c>
      <c r="E25" s="28">
        <f t="shared" ref="E25:AM25" si="7">+E24+E22</f>
        <v>-5808668.0791274263</v>
      </c>
      <c r="F25" s="28">
        <f t="shared" si="7"/>
        <v>-5801978.6341226734</v>
      </c>
      <c r="G25" s="28">
        <f t="shared" si="7"/>
        <v>-5795289.1891179206</v>
      </c>
      <c r="H25" s="28">
        <f t="shared" si="7"/>
        <v>-5788599.7441131668</v>
      </c>
      <c r="I25" s="28">
        <f t="shared" si="7"/>
        <v>-5781910.299108414</v>
      </c>
      <c r="J25" s="28">
        <f t="shared" si="7"/>
        <v>-5775220.8541036602</v>
      </c>
      <c r="K25" s="28">
        <f t="shared" si="7"/>
        <v>-5768531.4090989074</v>
      </c>
      <c r="L25" s="28">
        <f t="shared" si="7"/>
        <v>-5761841.9640941536</v>
      </c>
      <c r="M25" s="28">
        <f t="shared" si="7"/>
        <v>-5755152.5190894008</v>
      </c>
      <c r="N25" s="28">
        <f t="shared" si="7"/>
        <v>-5748463.074084647</v>
      </c>
      <c r="O25" s="28">
        <f t="shared" si="7"/>
        <v>-5741773.6290798942</v>
      </c>
      <c r="P25" s="28">
        <f t="shared" si="7"/>
        <v>-5735084.1840751404</v>
      </c>
      <c r="Q25" s="28">
        <f t="shared" si="7"/>
        <v>-5728394.7390703876</v>
      </c>
      <c r="R25" s="28">
        <f t="shared" si="7"/>
        <v>-5721705.2940656338</v>
      </c>
      <c r="S25" s="28">
        <f t="shared" si="7"/>
        <v>-5715015.849060881</v>
      </c>
      <c r="T25" s="28">
        <f t="shared" si="7"/>
        <v>-5708326.4040561272</v>
      </c>
      <c r="U25" s="28">
        <f t="shared" si="7"/>
        <v>-5701636.9590513743</v>
      </c>
      <c r="V25" s="28">
        <f t="shared" si="7"/>
        <v>-5694947.5140466206</v>
      </c>
      <c r="W25" s="28">
        <f t="shared" si="7"/>
        <v>-5688258.0690418677</v>
      </c>
      <c r="X25" s="28">
        <f t="shared" si="7"/>
        <v>-5681568.6240371149</v>
      </c>
      <c r="Y25" s="28">
        <f t="shared" si="7"/>
        <v>-5674879.1790323611</v>
      </c>
      <c r="Z25" s="28">
        <f t="shared" si="7"/>
        <v>-5668189.7340276083</v>
      </c>
      <c r="AA25" s="28">
        <f t="shared" si="7"/>
        <v>-5661500.2890228545</v>
      </c>
      <c r="AB25" s="28">
        <f t="shared" si="7"/>
        <v>-5654810.8440181017</v>
      </c>
      <c r="AC25" s="28">
        <f t="shared" si="7"/>
        <v>-5648121.3990133479</v>
      </c>
      <c r="AD25" s="28">
        <f t="shared" si="7"/>
        <v>-5641431.9540085951</v>
      </c>
      <c r="AE25" s="28">
        <f t="shared" si="7"/>
        <v>-5634742.5090038413</v>
      </c>
      <c r="AF25" s="28">
        <f t="shared" si="7"/>
        <v>-5628053.0639990885</v>
      </c>
      <c r="AG25" s="28">
        <f t="shared" si="7"/>
        <v>-5621363.6189943347</v>
      </c>
      <c r="AH25" s="28">
        <f t="shared" si="7"/>
        <v>-5614674.1739895819</v>
      </c>
      <c r="AI25" s="28">
        <f t="shared" si="7"/>
        <v>-5607984.7289848281</v>
      </c>
      <c r="AJ25" s="28">
        <f t="shared" si="7"/>
        <v>-5601295.2839800753</v>
      </c>
      <c r="AK25" s="28">
        <f t="shared" si="7"/>
        <v>-5594605.8389753215</v>
      </c>
      <c r="AL25" s="28">
        <f t="shared" si="7"/>
        <v>-5587916.3939705687</v>
      </c>
      <c r="AM25" s="28">
        <f t="shared" si="7"/>
        <v>-5581226.9489658149</v>
      </c>
    </row>
    <row r="26" spans="2:39" hidden="1" outlineLevel="1" x14ac:dyDescent="0.25">
      <c r="C26" s="6"/>
    </row>
    <row r="27" spans="2:39" ht="18.75" hidden="1" x14ac:dyDescent="0.3">
      <c r="B27" s="30" t="s">
        <v>67</v>
      </c>
      <c r="C27" s="29">
        <v>0</v>
      </c>
      <c r="D27" s="29">
        <v>1</v>
      </c>
      <c r="E27" s="29">
        <f>+D27+1</f>
        <v>2</v>
      </c>
      <c r="F27" s="29">
        <f t="shared" ref="F27:AM27" si="8">+E27+1</f>
        <v>3</v>
      </c>
      <c r="G27" s="29">
        <f t="shared" si="8"/>
        <v>4</v>
      </c>
      <c r="H27" s="29">
        <f t="shared" si="8"/>
        <v>5</v>
      </c>
      <c r="I27" s="29">
        <f t="shared" si="8"/>
        <v>6</v>
      </c>
      <c r="J27" s="29">
        <f t="shared" si="8"/>
        <v>7</v>
      </c>
      <c r="K27" s="29">
        <f t="shared" si="8"/>
        <v>8</v>
      </c>
      <c r="L27" s="29">
        <f t="shared" si="8"/>
        <v>9</v>
      </c>
      <c r="M27" s="29">
        <f t="shared" si="8"/>
        <v>10</v>
      </c>
      <c r="N27" s="29">
        <f t="shared" si="8"/>
        <v>11</v>
      </c>
      <c r="O27" s="29">
        <f t="shared" si="8"/>
        <v>12</v>
      </c>
      <c r="P27" s="29">
        <f t="shared" si="8"/>
        <v>13</v>
      </c>
      <c r="Q27" s="29">
        <f t="shared" si="8"/>
        <v>14</v>
      </c>
      <c r="R27" s="29">
        <f t="shared" si="8"/>
        <v>15</v>
      </c>
      <c r="S27" s="29">
        <f t="shared" si="8"/>
        <v>16</v>
      </c>
      <c r="T27" s="29">
        <f t="shared" si="8"/>
        <v>17</v>
      </c>
      <c r="U27" s="29">
        <f t="shared" si="8"/>
        <v>18</v>
      </c>
      <c r="V27" s="29">
        <f t="shared" si="8"/>
        <v>19</v>
      </c>
      <c r="W27" s="29">
        <f t="shared" si="8"/>
        <v>20</v>
      </c>
      <c r="X27" s="29">
        <f t="shared" si="8"/>
        <v>21</v>
      </c>
      <c r="Y27" s="29">
        <f t="shared" si="8"/>
        <v>22</v>
      </c>
      <c r="Z27" s="29">
        <f t="shared" si="8"/>
        <v>23</v>
      </c>
      <c r="AA27" s="29">
        <f t="shared" si="8"/>
        <v>24</v>
      </c>
      <c r="AB27" s="29">
        <f t="shared" si="8"/>
        <v>25</v>
      </c>
      <c r="AC27" s="29">
        <f t="shared" si="8"/>
        <v>26</v>
      </c>
      <c r="AD27" s="29">
        <f t="shared" si="8"/>
        <v>27</v>
      </c>
      <c r="AE27" s="29">
        <f t="shared" si="8"/>
        <v>28</v>
      </c>
      <c r="AF27" s="29">
        <f t="shared" si="8"/>
        <v>29</v>
      </c>
      <c r="AG27" s="29">
        <f t="shared" si="8"/>
        <v>30</v>
      </c>
      <c r="AH27" s="29">
        <f t="shared" si="8"/>
        <v>31</v>
      </c>
      <c r="AI27" s="29">
        <f t="shared" si="8"/>
        <v>32</v>
      </c>
      <c r="AJ27" s="29">
        <f t="shared" si="8"/>
        <v>33</v>
      </c>
      <c r="AK27" s="29">
        <f t="shared" si="8"/>
        <v>34</v>
      </c>
      <c r="AL27" s="29">
        <f t="shared" si="8"/>
        <v>35</v>
      </c>
      <c r="AM27" s="29">
        <f t="shared" si="8"/>
        <v>36</v>
      </c>
    </row>
    <row r="28" spans="2:39" ht="18.75" hidden="1" x14ac:dyDescent="0.3">
      <c r="B28" s="30" t="s">
        <v>1</v>
      </c>
      <c r="C28" s="29" t="s">
        <v>34</v>
      </c>
      <c r="D28" s="29" t="s">
        <v>10</v>
      </c>
      <c r="E28" s="29" t="s">
        <v>11</v>
      </c>
      <c r="F28" s="29" t="s">
        <v>12</v>
      </c>
      <c r="G28" s="29" t="s">
        <v>13</v>
      </c>
      <c r="H28" s="29" t="s">
        <v>14</v>
      </c>
      <c r="I28" s="29" t="s">
        <v>15</v>
      </c>
      <c r="J28" s="29" t="s">
        <v>16</v>
      </c>
      <c r="K28" s="29" t="s">
        <v>17</v>
      </c>
      <c r="L28" s="29" t="s">
        <v>18</v>
      </c>
      <c r="M28" s="29" t="s">
        <v>19</v>
      </c>
      <c r="N28" s="29" t="s">
        <v>20</v>
      </c>
      <c r="O28" s="29" t="s">
        <v>21</v>
      </c>
      <c r="P28" s="29" t="s">
        <v>22</v>
      </c>
      <c r="Q28" s="29" t="s">
        <v>23</v>
      </c>
      <c r="R28" s="29" t="s">
        <v>24</v>
      </c>
      <c r="S28" s="29" t="s">
        <v>25</v>
      </c>
      <c r="T28" s="29" t="s">
        <v>26</v>
      </c>
      <c r="U28" s="29" t="s">
        <v>27</v>
      </c>
      <c r="V28" s="29" t="s">
        <v>28</v>
      </c>
      <c r="W28" s="29" t="s">
        <v>29</v>
      </c>
      <c r="X28" s="29" t="s">
        <v>30</v>
      </c>
      <c r="Y28" s="29" t="s">
        <v>31</v>
      </c>
      <c r="Z28" s="29" t="s">
        <v>32</v>
      </c>
      <c r="AA28" s="29" t="s">
        <v>33</v>
      </c>
      <c r="AB28" s="29" t="s">
        <v>42</v>
      </c>
      <c r="AC28" s="29" t="s">
        <v>43</v>
      </c>
      <c r="AD28" s="29" t="s">
        <v>44</v>
      </c>
      <c r="AE28" s="29" t="s">
        <v>45</v>
      </c>
      <c r="AF28" s="29" t="s">
        <v>46</v>
      </c>
      <c r="AG28" s="29" t="s">
        <v>47</v>
      </c>
      <c r="AH28" s="29" t="s">
        <v>48</v>
      </c>
      <c r="AI28" s="29" t="s">
        <v>49</v>
      </c>
      <c r="AJ28" s="29" t="s">
        <v>50</v>
      </c>
      <c r="AK28" s="29" t="s">
        <v>51</v>
      </c>
      <c r="AL28" s="29" t="s">
        <v>52</v>
      </c>
      <c r="AM28" s="29" t="s">
        <v>53</v>
      </c>
    </row>
    <row r="29" spans="2:39" hidden="1" outlineLevel="1" x14ac:dyDescent="0.25">
      <c r="B29" s="27" t="s">
        <v>54</v>
      </c>
      <c r="C29" s="28">
        <f>+C5</f>
        <v>150000000</v>
      </c>
      <c r="D29" s="28">
        <f>PMT($D$14,$C$6,$C$19,0)</f>
        <v>-6285857.3753813608</v>
      </c>
      <c r="E29" s="28">
        <f>+D29</f>
        <v>-6285857.3753813608</v>
      </c>
      <c r="F29" s="28">
        <f t="shared" ref="F29:U29" si="9">+E29</f>
        <v>-6285857.3753813608</v>
      </c>
      <c r="G29" s="28">
        <f t="shared" si="9"/>
        <v>-6285857.3753813608</v>
      </c>
      <c r="H29" s="28">
        <f t="shared" si="9"/>
        <v>-6285857.3753813608</v>
      </c>
      <c r="I29" s="28">
        <f t="shared" si="9"/>
        <v>-6285857.3753813608</v>
      </c>
      <c r="J29" s="28">
        <f t="shared" si="9"/>
        <v>-6285857.3753813608</v>
      </c>
      <c r="K29" s="28">
        <f t="shared" si="9"/>
        <v>-6285857.3753813608</v>
      </c>
      <c r="L29" s="28">
        <f t="shared" si="9"/>
        <v>-6285857.3753813608</v>
      </c>
      <c r="M29" s="28">
        <f t="shared" si="9"/>
        <v>-6285857.3753813608</v>
      </c>
      <c r="N29" s="28">
        <f t="shared" si="9"/>
        <v>-6285857.3753813608</v>
      </c>
      <c r="O29" s="28">
        <f t="shared" si="9"/>
        <v>-6285857.3753813608</v>
      </c>
      <c r="P29" s="28">
        <f t="shared" si="9"/>
        <v>-6285857.3753813608</v>
      </c>
      <c r="Q29" s="28">
        <f t="shared" si="9"/>
        <v>-6285857.3753813608</v>
      </c>
      <c r="R29" s="28">
        <f t="shared" si="9"/>
        <v>-6285857.3753813608</v>
      </c>
      <c r="S29" s="28">
        <f t="shared" si="9"/>
        <v>-6285857.3753813608</v>
      </c>
      <c r="T29" s="28">
        <f t="shared" si="9"/>
        <v>-6285857.3753813608</v>
      </c>
      <c r="U29" s="28">
        <f t="shared" si="9"/>
        <v>-6285857.3753813608</v>
      </c>
      <c r="V29" s="28">
        <f>+U29</f>
        <v>-6285857.3753813608</v>
      </c>
      <c r="W29" s="28">
        <f t="shared" ref="W29:AM29" si="10">+V29</f>
        <v>-6285857.3753813608</v>
      </c>
      <c r="X29" s="28">
        <f t="shared" si="10"/>
        <v>-6285857.3753813608</v>
      </c>
      <c r="Y29" s="28">
        <f t="shared" si="10"/>
        <v>-6285857.3753813608</v>
      </c>
      <c r="Z29" s="28">
        <f t="shared" si="10"/>
        <v>-6285857.3753813608</v>
      </c>
      <c r="AA29" s="28">
        <f t="shared" si="10"/>
        <v>-6285857.3753813608</v>
      </c>
      <c r="AB29" s="28">
        <f t="shared" si="10"/>
        <v>-6285857.3753813608</v>
      </c>
      <c r="AC29" s="28">
        <f t="shared" si="10"/>
        <v>-6285857.3753813608</v>
      </c>
      <c r="AD29" s="28">
        <f t="shared" si="10"/>
        <v>-6285857.3753813608</v>
      </c>
      <c r="AE29" s="28">
        <f t="shared" si="10"/>
        <v>-6285857.3753813608</v>
      </c>
      <c r="AF29" s="28">
        <f t="shared" si="10"/>
        <v>-6285857.3753813608</v>
      </c>
      <c r="AG29" s="28">
        <f t="shared" si="10"/>
        <v>-6285857.3753813608</v>
      </c>
      <c r="AH29" s="28">
        <f t="shared" si="10"/>
        <v>-6285857.3753813608</v>
      </c>
      <c r="AI29" s="28">
        <f t="shared" si="10"/>
        <v>-6285857.3753813608</v>
      </c>
      <c r="AJ29" s="28">
        <f t="shared" si="10"/>
        <v>-6285857.3753813608</v>
      </c>
      <c r="AK29" s="28">
        <f t="shared" si="10"/>
        <v>-6285857.3753813608</v>
      </c>
      <c r="AL29" s="28">
        <f t="shared" si="10"/>
        <v>-6285857.3753813608</v>
      </c>
      <c r="AM29" s="28">
        <f t="shared" si="10"/>
        <v>-6285857.3753813608</v>
      </c>
    </row>
    <row r="30" spans="2:39" hidden="1" outlineLevel="1" x14ac:dyDescent="0.25">
      <c r="B30" s="27" t="s">
        <v>37</v>
      </c>
      <c r="C30" s="27"/>
      <c r="D30" s="28">
        <f>CUMIPMT($D$14,$C$6,$C$19,D27,D27,0)</f>
        <v>-3625000.0000000005</v>
      </c>
      <c r="E30" s="28">
        <f t="shared" ref="E30:AM30" si="11">CUMIPMT($D$14,$C$6,$C$19,E27,E27,0)</f>
        <v>-3560695.9467616179</v>
      </c>
      <c r="F30" s="28">
        <f t="shared" si="11"/>
        <v>-3494837.8789033075</v>
      </c>
      <c r="G30" s="28">
        <f t="shared" si="11"/>
        <v>-3427388.2410717546</v>
      </c>
      <c r="H30" s="28">
        <f t="shared" si="11"/>
        <v>-3358308.570325939</v>
      </c>
      <c r="I30" s="28">
        <f t="shared" si="11"/>
        <v>-3287559.4742037663</v>
      </c>
      <c r="J30" s="28">
        <f t="shared" si="11"/>
        <v>-3215100.6082586413</v>
      </c>
      <c r="K30" s="28">
        <f t="shared" si="11"/>
        <v>-3140890.6530531752</v>
      </c>
      <c r="L30" s="28">
        <f t="shared" si="11"/>
        <v>-3064887.2905969108</v>
      </c>
      <c r="M30" s="28">
        <f t="shared" si="11"/>
        <v>-2987047.1802146197</v>
      </c>
      <c r="N30" s="28">
        <f t="shared" si="11"/>
        <v>-2907325.933831424</v>
      </c>
      <c r="O30" s="28">
        <f t="shared" si="11"/>
        <v>-2825678.0906606335</v>
      </c>
      <c r="P30" s="28">
        <f t="shared" si="11"/>
        <v>-2742057.0912798825</v>
      </c>
      <c r="Q30" s="28">
        <f t="shared" si="11"/>
        <v>-2656415.251080764</v>
      </c>
      <c r="R30" s="28">
        <f t="shared" si="11"/>
        <v>-2568703.7330768323</v>
      </c>
      <c r="S30" s="28">
        <f t="shared" si="11"/>
        <v>-2478872.5200544731</v>
      </c>
      <c r="T30" s="28">
        <f t="shared" si="11"/>
        <v>-2386870.3860507398</v>
      </c>
      <c r="U30" s="28">
        <f t="shared" si="11"/>
        <v>-2292644.8671419164</v>
      </c>
      <c r="V30" s="28">
        <f t="shared" si="11"/>
        <v>-2196142.2315261294</v>
      </c>
      <c r="W30" s="28">
        <f t="shared" si="11"/>
        <v>-2097307.4488829616</v>
      </c>
      <c r="X30" s="28">
        <f t="shared" si="11"/>
        <v>-1996084.1589925839</v>
      </c>
      <c r="Y30" s="28">
        <f t="shared" si="11"/>
        <v>-1892414.6395965219</v>
      </c>
      <c r="Z30" s="28">
        <f t="shared" si="11"/>
        <v>-1786239.773481722</v>
      </c>
      <c r="AA30" s="28">
        <f t="shared" si="11"/>
        <v>-1677499.0147691462</v>
      </c>
      <c r="AB30" s="28">
        <f t="shared" si="11"/>
        <v>-1566130.3543876847</v>
      </c>
      <c r="AC30" s="28">
        <f t="shared" si="11"/>
        <v>-1452070.2847136706</v>
      </c>
      <c r="AD30" s="28">
        <f t="shared" si="11"/>
        <v>-1335253.7633558679</v>
      </c>
      <c r="AE30" s="28">
        <f t="shared" si="11"/>
        <v>-1215614.1760652531</v>
      </c>
      <c r="AF30" s="28">
        <f t="shared" si="11"/>
        <v>-1093083.2987484466</v>
      </c>
      <c r="AG30" s="28">
        <f t="shared" si="11"/>
        <v>-967591.25856315158</v>
      </c>
      <c r="AH30" s="28">
        <f t="shared" si="11"/>
        <v>-839066.49407337792</v>
      </c>
      <c r="AI30" s="28">
        <f t="shared" si="11"/>
        <v>-707435.71444176789</v>
      </c>
      <c r="AJ30" s="28">
        <f t="shared" si="11"/>
        <v>-572623.85763572808</v>
      </c>
      <c r="AK30" s="28">
        <f t="shared" si="11"/>
        <v>-434554.04762354214</v>
      </c>
      <c r="AL30" s="28">
        <f t="shared" si="11"/>
        <v>-293147.55053606071</v>
      </c>
      <c r="AM30" s="28">
        <f t="shared" si="11"/>
        <v>-148323.72976896632</v>
      </c>
    </row>
    <row r="31" spans="2:39" hidden="1" outlineLevel="1" x14ac:dyDescent="0.25">
      <c r="B31" s="27" t="s">
        <v>36</v>
      </c>
      <c r="C31" s="27"/>
      <c r="D31" s="28">
        <f>CUMPRINC($D$14,$C$6,$C$19,D27,D27,0)</f>
        <v>-2660857.3753813603</v>
      </c>
      <c r="E31" s="28">
        <f>CUMPRINC($C$14,$C$6,$C$19,E27,E27,0)</f>
        <v>-3125779.7956937556</v>
      </c>
      <c r="F31" s="28">
        <f t="shared" ref="F31:AM31" si="12">CUMPRINC($C$14,$C$6,$C$19,F27,F27,0)</f>
        <v>-3177876.1256219847</v>
      </c>
      <c r="G31" s="28">
        <f t="shared" si="12"/>
        <v>-3230840.7277156841</v>
      </c>
      <c r="H31" s="28">
        <f t="shared" si="12"/>
        <v>-3284688.0731776124</v>
      </c>
      <c r="I31" s="28">
        <f t="shared" si="12"/>
        <v>-3339432.8743972392</v>
      </c>
      <c r="J31" s="28">
        <f t="shared" si="12"/>
        <v>-3395090.0889705257</v>
      </c>
      <c r="K31" s="28">
        <f t="shared" si="12"/>
        <v>-3451674.9237867016</v>
      </c>
      <c r="L31" s="28">
        <f t="shared" si="12"/>
        <v>-3509202.8391831461</v>
      </c>
      <c r="M31" s="28">
        <f t="shared" si="12"/>
        <v>-3567689.5531695313</v>
      </c>
      <c r="N31" s="28">
        <f t="shared" si="12"/>
        <v>-3627151.0457223565</v>
      </c>
      <c r="O31" s="28">
        <f t="shared" si="12"/>
        <v>-3687603.5631510625</v>
      </c>
      <c r="P31" s="28">
        <f t="shared" si="12"/>
        <v>-3749063.6225369135</v>
      </c>
      <c r="Q31" s="28">
        <f t="shared" si="12"/>
        <v>-3811548.0162458615</v>
      </c>
      <c r="R31" s="28">
        <f t="shared" si="12"/>
        <v>-3875073.8165166257</v>
      </c>
      <c r="S31" s="28">
        <f t="shared" si="12"/>
        <v>-3939658.3801252358</v>
      </c>
      <c r="T31" s="28">
        <f t="shared" si="12"/>
        <v>-4005319.3531273226</v>
      </c>
      <c r="U31" s="28">
        <f t="shared" si="12"/>
        <v>-4072074.6756794443</v>
      </c>
      <c r="V31" s="28">
        <f t="shared" si="12"/>
        <v>-4139942.5869407691</v>
      </c>
      <c r="W31" s="28">
        <f t="shared" si="12"/>
        <v>-4208941.6300564483</v>
      </c>
      <c r="X31" s="28">
        <f t="shared" si="12"/>
        <v>-4279090.6572240544</v>
      </c>
      <c r="Y31" s="28">
        <f t="shared" si="12"/>
        <v>-4350408.8348444561</v>
      </c>
      <c r="Z31" s="28">
        <f t="shared" si="12"/>
        <v>-4422915.6487585297</v>
      </c>
      <c r="AA31" s="28">
        <f t="shared" si="12"/>
        <v>-4496630.9095711717</v>
      </c>
      <c r="AB31" s="28">
        <f t="shared" si="12"/>
        <v>-4571574.7580640242</v>
      </c>
      <c r="AC31" s="28">
        <f t="shared" si="12"/>
        <v>-4647767.6706984239</v>
      </c>
      <c r="AD31" s="28">
        <f t="shared" si="12"/>
        <v>-4725230.4652100652</v>
      </c>
      <c r="AE31" s="28">
        <f t="shared" si="12"/>
        <v>-4803984.306296899</v>
      </c>
      <c r="AF31" s="28">
        <f t="shared" si="12"/>
        <v>-4884050.7114018472</v>
      </c>
      <c r="AG31" s="28">
        <f t="shared" si="12"/>
        <v>-4965451.5565918768</v>
      </c>
      <c r="AH31" s="28">
        <f t="shared" si="12"/>
        <v>-5048209.082535075</v>
      </c>
      <c r="AI31" s="28">
        <f t="shared" si="12"/>
        <v>-5132345.9005773263</v>
      </c>
      <c r="AJ31" s="28">
        <f t="shared" si="12"/>
        <v>-5217884.9989202814</v>
      </c>
      <c r="AK31" s="28">
        <f t="shared" si="12"/>
        <v>-5304849.7489022855</v>
      </c>
      <c r="AL31" s="28">
        <f t="shared" si="12"/>
        <v>-5393263.9113839902</v>
      </c>
      <c r="AM31" s="28">
        <f t="shared" si="12"/>
        <v>-5483151.6432403894</v>
      </c>
    </row>
    <row r="32" spans="2:39" hidden="1" outlineLevel="1" x14ac:dyDescent="0.25">
      <c r="B32" s="27" t="s">
        <v>38</v>
      </c>
      <c r="C32" s="27"/>
      <c r="D32" s="28">
        <f>+SUM(D30:D31)</f>
        <v>-6285857.3753813608</v>
      </c>
      <c r="E32" s="28">
        <f>+SUM(E30:E31)</f>
        <v>-6686475.7424553735</v>
      </c>
      <c r="F32" s="28">
        <f t="shared" ref="F32:AM32" si="13">+SUM(F30:F31)</f>
        <v>-6672714.0045252927</v>
      </c>
      <c r="G32" s="28">
        <f t="shared" si="13"/>
        <v>-6658228.9687874392</v>
      </c>
      <c r="H32" s="28">
        <f t="shared" si="13"/>
        <v>-6642996.6435035514</v>
      </c>
      <c r="I32" s="28">
        <f t="shared" si="13"/>
        <v>-6626992.348601006</v>
      </c>
      <c r="J32" s="28">
        <f t="shared" si="13"/>
        <v>-6610190.6972291674</v>
      </c>
      <c r="K32" s="28">
        <f t="shared" si="13"/>
        <v>-6592565.5768398773</v>
      </c>
      <c r="L32" s="28">
        <f t="shared" si="13"/>
        <v>-6574090.1297800569</v>
      </c>
      <c r="M32" s="28">
        <f t="shared" si="13"/>
        <v>-6554736.733384151</v>
      </c>
      <c r="N32" s="28">
        <f t="shared" si="13"/>
        <v>-6534476.9795537805</v>
      </c>
      <c r="O32" s="28">
        <f t="shared" si="13"/>
        <v>-6513281.653811696</v>
      </c>
      <c r="P32" s="28">
        <f t="shared" si="13"/>
        <v>-6491120.7138167955</v>
      </c>
      <c r="Q32" s="28">
        <f t="shared" si="13"/>
        <v>-6467963.2673266251</v>
      </c>
      <c r="R32" s="28">
        <f t="shared" si="13"/>
        <v>-6443777.549593458</v>
      </c>
      <c r="S32" s="28">
        <f t="shared" si="13"/>
        <v>-6418530.9001797084</v>
      </c>
      <c r="T32" s="28">
        <f t="shared" si="13"/>
        <v>-6392189.7391780624</v>
      </c>
      <c r="U32" s="28">
        <f t="shared" si="13"/>
        <v>-6364719.5428213608</v>
      </c>
      <c r="V32" s="28">
        <f t="shared" si="13"/>
        <v>-6336084.8184668981</v>
      </c>
      <c r="W32" s="28">
        <f t="shared" si="13"/>
        <v>-6306249.0789394099</v>
      </c>
      <c r="X32" s="28">
        <f t="shared" si="13"/>
        <v>-6275174.8162166383</v>
      </c>
      <c r="Y32" s="28">
        <f t="shared" si="13"/>
        <v>-6242823.4744409779</v>
      </c>
      <c r="Z32" s="28">
        <f t="shared" si="13"/>
        <v>-6209155.4222402517</v>
      </c>
      <c r="AA32" s="28">
        <f t="shared" si="13"/>
        <v>-6174129.924340318</v>
      </c>
      <c r="AB32" s="28">
        <f t="shared" si="13"/>
        <v>-6137705.1124517089</v>
      </c>
      <c r="AC32" s="28">
        <f t="shared" si="13"/>
        <v>-6099837.9554120945</v>
      </c>
      <c r="AD32" s="28">
        <f t="shared" si="13"/>
        <v>-6060484.2285659332</v>
      </c>
      <c r="AE32" s="28">
        <f t="shared" si="13"/>
        <v>-6019598.4823621521</v>
      </c>
      <c r="AF32" s="28">
        <f t="shared" si="13"/>
        <v>-5977134.0101502938</v>
      </c>
      <c r="AG32" s="28">
        <f t="shared" si="13"/>
        <v>-5933042.8151550284</v>
      </c>
      <c r="AH32" s="28">
        <f t="shared" si="13"/>
        <v>-5887275.5766084529</v>
      </c>
      <c r="AI32" s="28">
        <f t="shared" si="13"/>
        <v>-5839781.6150190942</v>
      </c>
      <c r="AJ32" s="28">
        <f t="shared" si="13"/>
        <v>-5790508.8565560095</v>
      </c>
      <c r="AK32" s="28">
        <f t="shared" si="13"/>
        <v>-5739403.7965258276</v>
      </c>
      <c r="AL32" s="28">
        <f t="shared" si="13"/>
        <v>-5686411.4619200509</v>
      </c>
      <c r="AM32" s="28">
        <f t="shared" si="13"/>
        <v>-5631475.3730093557</v>
      </c>
    </row>
    <row r="33" spans="2:39" hidden="1" outlineLevel="1" x14ac:dyDescent="0.25">
      <c r="B33" s="27" t="s">
        <v>39</v>
      </c>
      <c r="C33" s="27"/>
      <c r="D33" s="28">
        <f>+SUM(D30:$AM30)+SUM(D31:$AM31)</f>
        <v>-225877185.38514921</v>
      </c>
      <c r="E33" s="28">
        <f>+SUM(E30:$AM30)+SUM(E31:$AM31)</f>
        <v>-219591328.00976783</v>
      </c>
      <c r="F33" s="28">
        <f>+SUM(F30:$AM30)+SUM(F31:$AM31)</f>
        <v>-212904852.26731253</v>
      </c>
      <c r="G33" s="28">
        <f>+SUM(G30:$AM30)+SUM(G31:$AM31)</f>
        <v>-206232138.26278722</v>
      </c>
      <c r="H33" s="28">
        <f>+SUM(H30:$AM30)+SUM(H31:$AM31)</f>
        <v>-199573909.29399979</v>
      </c>
      <c r="I33" s="28">
        <f>+SUM(I30:$AM30)+SUM(I31:$AM31)</f>
        <v>-192930912.65049624</v>
      </c>
      <c r="J33" s="28">
        <f>+SUM(J30:$AM30)+SUM(J31:$AM31)</f>
        <v>-186303920.30189523</v>
      </c>
      <c r="K33" s="28">
        <f>+SUM(K30:$AM30)+SUM(K31:$AM31)</f>
        <v>-179693729.60466605</v>
      </c>
      <c r="L33" s="28">
        <f>+SUM(L30:$AM30)+SUM(L31:$AM31)</f>
        <v>-173101164.02782619</v>
      </c>
      <c r="M33" s="28">
        <f>+SUM(M30:$AM30)+SUM(M31:$AM31)</f>
        <v>-166527073.89804614</v>
      </c>
      <c r="N33" s="28">
        <f>+SUM(N30:$AM30)+SUM(N31:$AM31)</f>
        <v>-159972337.164662</v>
      </c>
      <c r="O33" s="28">
        <f>+SUM(O30:$AM30)+SUM(O31:$AM31)</f>
        <v>-153437860.18510821</v>
      </c>
      <c r="P33" s="28">
        <f>+SUM(P30:$AM30)+SUM(P31:$AM31)</f>
        <v>-146924578.53129652</v>
      </c>
      <c r="Q33" s="28">
        <f>+SUM(Q30:$AM30)+SUM(Q31:$AM31)</f>
        <v>-140433457.81747973</v>
      </c>
      <c r="R33" s="28">
        <f>+SUM(R30:$AM30)+SUM(R31:$AM31)</f>
        <v>-133965494.55015308</v>
      </c>
      <c r="S33" s="28">
        <f>+SUM(S30:$AM30)+SUM(S31:$AM31)</f>
        <v>-127521717.00055964</v>
      </c>
      <c r="T33" s="28">
        <f>+SUM(T30:$AM30)+SUM(T31:$AM31)</f>
        <v>-121103186.10037993</v>
      </c>
      <c r="U33" s="28">
        <f>+SUM(U30:$AM30)+SUM(U31:$AM31)</f>
        <v>-114710996.36120185</v>
      </c>
      <c r="V33" s="28">
        <f>+SUM(V30:$AM30)+SUM(V31:$AM31)</f>
        <v>-108346276.8183805</v>
      </c>
      <c r="W33" s="28">
        <f>+SUM(W30:$AM30)+SUM(W31:$AM31)</f>
        <v>-102010191.9999136</v>
      </c>
      <c r="X33" s="28">
        <f>+SUM(X30:$AM30)+SUM(X31:$AM31)</f>
        <v>-95703942.920974195</v>
      </c>
      <c r="Y33" s="28">
        <f>+SUM(Y30:$AM30)+SUM(Y31:$AM31)</f>
        <v>-89428768.104757547</v>
      </c>
      <c r="Z33" s="28">
        <f>+SUM(Z30:$AM30)+SUM(Z31:$AM31)</f>
        <v>-83185944.630316585</v>
      </c>
      <c r="AA33" s="28">
        <f>+SUM(AA30:$AM30)+SUM(AA31:$AM31)</f>
        <v>-76976789.208076328</v>
      </c>
      <c r="AB33" s="28">
        <f>+SUM(AB30:$AM30)+SUM(AB31:$AM31)</f>
        <v>-70802659.283736005</v>
      </c>
      <c r="AC33" s="28">
        <f>+SUM(AC30:$AM30)+SUM(AC31:$AM31)</f>
        <v>-64664954.171284288</v>
      </c>
      <c r="AD33" s="28">
        <f>+SUM(AD30:$AM30)+SUM(AD31:$AM31)</f>
        <v>-58565116.215872198</v>
      </c>
      <c r="AE33" s="28">
        <f>+SUM(AE30:$AM30)+SUM(AE31:$AM31)</f>
        <v>-52504631.987306267</v>
      </c>
      <c r="AF33" s="28">
        <f>+SUM(AF30:$AM30)+SUM(AF31:$AM31)</f>
        <v>-46485033.504944116</v>
      </c>
      <c r="AG33" s="28">
        <f>+SUM(AG30:$AM30)+SUM(AG31:$AM31)</f>
        <v>-40507899.494793817</v>
      </c>
      <c r="AH33" s="28">
        <f>+SUM(AH30:$AM30)+SUM(AH31:$AM31)</f>
        <v>-34574856.679638788</v>
      </c>
      <c r="AI33" s="28">
        <f>+SUM(AI30:$AM30)+SUM(AI31:$AM31)</f>
        <v>-28687581.103030339</v>
      </c>
      <c r="AJ33" s="28">
        <f>+SUM(AJ30:$AM30)+SUM(AJ31:$AM31)</f>
        <v>-22847799.488011245</v>
      </c>
      <c r="AK33" s="28">
        <f>+SUM(AK30:$AM30)+SUM(AK31:$AM31)</f>
        <v>-17057290.631455235</v>
      </c>
      <c r="AL33" s="28">
        <f>+SUM(AL30:$AM30)+SUM(AL31:$AM31)</f>
        <v>-11317886.834929407</v>
      </c>
      <c r="AM33" s="28">
        <f>+SUM(AM30:$AM30)+SUM(AM31:$AM31)</f>
        <v>-5631475.3730093557</v>
      </c>
    </row>
    <row r="34" spans="2:39" hidden="1" outlineLevel="1" x14ac:dyDescent="0.25">
      <c r="B34" s="27" t="s">
        <v>40</v>
      </c>
      <c r="C34" s="27"/>
      <c r="D34" s="28">
        <f t="shared" ref="D34:AM34" si="14">+D33*$C$7/1000000</f>
        <v>-271052.62246217905</v>
      </c>
      <c r="E34" s="28">
        <f t="shared" si="14"/>
        <v>-263509.59361172142</v>
      </c>
      <c r="F34" s="28">
        <f t="shared" si="14"/>
        <v>-255485.82272077503</v>
      </c>
      <c r="G34" s="28">
        <f t="shared" si="14"/>
        <v>-247478.56591534466</v>
      </c>
      <c r="H34" s="28">
        <f t="shared" si="14"/>
        <v>-239488.69115279976</v>
      </c>
      <c r="I34" s="28">
        <f t="shared" si="14"/>
        <v>-231517.0951805955</v>
      </c>
      <c r="J34" s="28">
        <f t="shared" si="14"/>
        <v>-223564.70436227429</v>
      </c>
      <c r="K34" s="28">
        <f t="shared" si="14"/>
        <v>-215632.47552559926</v>
      </c>
      <c r="L34" s="28">
        <f t="shared" si="14"/>
        <v>-207721.39683339142</v>
      </c>
      <c r="M34" s="28">
        <f t="shared" si="14"/>
        <v>-199832.48867765538</v>
      </c>
      <c r="N34" s="28">
        <f t="shared" si="14"/>
        <v>-191966.8045975944</v>
      </c>
      <c r="O34" s="28">
        <f t="shared" si="14"/>
        <v>-184125.43222212986</v>
      </c>
      <c r="P34" s="28">
        <f t="shared" si="14"/>
        <v>-176309.4942375558</v>
      </c>
      <c r="Q34" s="28">
        <f t="shared" si="14"/>
        <v>-168520.14938097566</v>
      </c>
      <c r="R34" s="28">
        <f t="shared" si="14"/>
        <v>-160758.59346018368</v>
      </c>
      <c r="S34" s="28">
        <f t="shared" si="14"/>
        <v>-153026.06040067156</v>
      </c>
      <c r="T34" s="28">
        <f t="shared" si="14"/>
        <v>-145323.82332045591</v>
      </c>
      <c r="U34" s="28">
        <f t="shared" si="14"/>
        <v>-137653.19563344223</v>
      </c>
      <c r="V34" s="28">
        <f t="shared" si="14"/>
        <v>-130015.53218205662</v>
      </c>
      <c r="W34" s="28">
        <f t="shared" si="14"/>
        <v>-122412.23039989632</v>
      </c>
      <c r="X34" s="28">
        <f t="shared" si="14"/>
        <v>-114844.73150516904</v>
      </c>
      <c r="Y34" s="28">
        <f t="shared" si="14"/>
        <v>-107314.52172570906</v>
      </c>
      <c r="Z34" s="28">
        <f t="shared" si="14"/>
        <v>-99823.133556379893</v>
      </c>
      <c r="AA34" s="28">
        <f t="shared" si="14"/>
        <v>-92372.147049691586</v>
      </c>
      <c r="AB34" s="28">
        <f t="shared" si="14"/>
        <v>-84963.191140483206</v>
      </c>
      <c r="AC34" s="28">
        <f t="shared" si="14"/>
        <v>-77597.945005541158</v>
      </c>
      <c r="AD34" s="28">
        <f t="shared" si="14"/>
        <v>-70278.139459046637</v>
      </c>
      <c r="AE34" s="28">
        <f t="shared" si="14"/>
        <v>-63005.558384767515</v>
      </c>
      <c r="AF34" s="28">
        <f t="shared" si="14"/>
        <v>-55782.040205932935</v>
      </c>
      <c r="AG34" s="28">
        <f t="shared" si="14"/>
        <v>-48609.479393752576</v>
      </c>
      <c r="AH34" s="28">
        <f t="shared" si="14"/>
        <v>-41489.828015566542</v>
      </c>
      <c r="AI34" s="28">
        <f t="shared" si="14"/>
        <v>-34425.097323636408</v>
      </c>
      <c r="AJ34" s="28">
        <f t="shared" si="14"/>
        <v>-27417.359385613494</v>
      </c>
      <c r="AK34" s="28">
        <f t="shared" si="14"/>
        <v>-20468.748757746282</v>
      </c>
      <c r="AL34" s="28">
        <f t="shared" si="14"/>
        <v>-13581.464201915287</v>
      </c>
      <c r="AM34" s="28">
        <f t="shared" si="14"/>
        <v>-6757.7704476112267</v>
      </c>
    </row>
    <row r="35" spans="2:39" hidden="1" outlineLevel="1" x14ac:dyDescent="0.25">
      <c r="B35" s="27" t="s">
        <v>41</v>
      </c>
      <c r="C35" s="28">
        <f>+C29</f>
        <v>150000000</v>
      </c>
      <c r="D35" s="28">
        <f>+D34+D32</f>
        <v>-6556909.9978435393</v>
      </c>
      <c r="E35" s="28">
        <f t="shared" ref="E35:AM35" si="15">+E34+E32</f>
        <v>-6949985.3360670954</v>
      </c>
      <c r="F35" s="28">
        <f t="shared" si="15"/>
        <v>-6928199.827246068</v>
      </c>
      <c r="G35" s="28">
        <f t="shared" si="15"/>
        <v>-6905707.5347027835</v>
      </c>
      <c r="H35" s="28">
        <f t="shared" si="15"/>
        <v>-6882485.3346563512</v>
      </c>
      <c r="I35" s="28">
        <f t="shared" si="15"/>
        <v>-6858509.4437816013</v>
      </c>
      <c r="J35" s="28">
        <f t="shared" si="15"/>
        <v>-6833755.4015914416</v>
      </c>
      <c r="K35" s="28">
        <f t="shared" si="15"/>
        <v>-6808198.0523654763</v>
      </c>
      <c r="L35" s="28">
        <f t="shared" si="15"/>
        <v>-6781811.5266134487</v>
      </c>
      <c r="M35" s="28">
        <f t="shared" si="15"/>
        <v>-6754569.2220618064</v>
      </c>
      <c r="N35" s="28">
        <f t="shared" si="15"/>
        <v>-6726443.7841513753</v>
      </c>
      <c r="O35" s="28">
        <f t="shared" si="15"/>
        <v>-6697407.0860338258</v>
      </c>
      <c r="P35" s="28">
        <f t="shared" si="15"/>
        <v>-6667430.2080543516</v>
      </c>
      <c r="Q35" s="28">
        <f t="shared" si="15"/>
        <v>-6636483.4167076005</v>
      </c>
      <c r="R35" s="28">
        <f t="shared" si="15"/>
        <v>-6604536.1430536415</v>
      </c>
      <c r="S35" s="28">
        <f t="shared" si="15"/>
        <v>-6571556.9605803797</v>
      </c>
      <c r="T35" s="28">
        <f t="shared" si="15"/>
        <v>-6537513.5624985183</v>
      </c>
      <c r="U35" s="28">
        <f t="shared" si="15"/>
        <v>-6502372.7384548029</v>
      </c>
      <c r="V35" s="28">
        <f t="shared" si="15"/>
        <v>-6466100.3506489545</v>
      </c>
      <c r="W35" s="28">
        <f t="shared" si="15"/>
        <v>-6428661.3093393063</v>
      </c>
      <c r="X35" s="28">
        <f t="shared" si="15"/>
        <v>-6390019.5477218069</v>
      </c>
      <c r="Y35" s="28">
        <f t="shared" si="15"/>
        <v>-6350137.9961666865</v>
      </c>
      <c r="Z35" s="28">
        <f t="shared" si="15"/>
        <v>-6308978.5557966316</v>
      </c>
      <c r="AA35" s="28">
        <f t="shared" si="15"/>
        <v>-6266502.0713900095</v>
      </c>
      <c r="AB35" s="28">
        <f t="shared" si="15"/>
        <v>-6222668.303592192</v>
      </c>
      <c r="AC35" s="28">
        <f t="shared" si="15"/>
        <v>-6177435.9004176352</v>
      </c>
      <c r="AD35" s="28">
        <f t="shared" si="15"/>
        <v>-6130762.3680249797</v>
      </c>
      <c r="AE35" s="28">
        <f t="shared" si="15"/>
        <v>-6082604.0407469198</v>
      </c>
      <c r="AF35" s="28">
        <f t="shared" si="15"/>
        <v>-6032916.050356227</v>
      </c>
      <c r="AG35" s="28">
        <f t="shared" si="15"/>
        <v>-5981652.2945487807</v>
      </c>
      <c r="AH35" s="28">
        <f t="shared" si="15"/>
        <v>-5928765.4046240197</v>
      </c>
      <c r="AI35" s="28">
        <f t="shared" si="15"/>
        <v>-5874206.7123427307</v>
      </c>
      <c r="AJ35" s="28">
        <f t="shared" si="15"/>
        <v>-5817926.2159416229</v>
      </c>
      <c r="AK35" s="28">
        <f t="shared" si="15"/>
        <v>-5759872.5452835737</v>
      </c>
      <c r="AL35" s="28">
        <f t="shared" si="15"/>
        <v>-5699992.926121966</v>
      </c>
      <c r="AM35" s="28">
        <f t="shared" si="15"/>
        <v>-5638233.1434569666</v>
      </c>
    </row>
    <row r="36" spans="2:39" hidden="1" outlineLevel="1" x14ac:dyDescent="0.25"/>
    <row r="37" spans="2:39" hidden="1" outlineLevel="1" x14ac:dyDescent="0.25"/>
    <row r="38" spans="2:39" ht="18.75" hidden="1" x14ac:dyDescent="0.3">
      <c r="B38" s="30" t="s">
        <v>66</v>
      </c>
      <c r="C38" s="29">
        <v>0</v>
      </c>
      <c r="D38" s="29">
        <v>1</v>
      </c>
      <c r="E38" s="29">
        <f>+D38+1</f>
        <v>2</v>
      </c>
      <c r="F38" s="29">
        <f t="shared" ref="F38:AM38" si="16">+E38+1</f>
        <v>3</v>
      </c>
      <c r="G38" s="29">
        <f t="shared" si="16"/>
        <v>4</v>
      </c>
      <c r="H38" s="29">
        <f t="shared" si="16"/>
        <v>5</v>
      </c>
      <c r="I38" s="29">
        <f t="shared" si="16"/>
        <v>6</v>
      </c>
      <c r="J38" s="29">
        <f t="shared" si="16"/>
        <v>7</v>
      </c>
      <c r="K38" s="29">
        <f t="shared" si="16"/>
        <v>8</v>
      </c>
      <c r="L38" s="29">
        <f t="shared" si="16"/>
        <v>9</v>
      </c>
      <c r="M38" s="29">
        <f t="shared" si="16"/>
        <v>10</v>
      </c>
      <c r="N38" s="29">
        <f t="shared" si="16"/>
        <v>11</v>
      </c>
      <c r="O38" s="29">
        <f t="shared" si="16"/>
        <v>12</v>
      </c>
      <c r="P38" s="29">
        <f t="shared" si="16"/>
        <v>13</v>
      </c>
      <c r="Q38" s="29">
        <f t="shared" si="16"/>
        <v>14</v>
      </c>
      <c r="R38" s="29">
        <f t="shared" si="16"/>
        <v>15</v>
      </c>
      <c r="S38" s="29">
        <f t="shared" si="16"/>
        <v>16</v>
      </c>
      <c r="T38" s="29">
        <f t="shared" si="16"/>
        <v>17</v>
      </c>
      <c r="U38" s="29">
        <f t="shared" si="16"/>
        <v>18</v>
      </c>
      <c r="V38" s="29">
        <f t="shared" si="16"/>
        <v>19</v>
      </c>
      <c r="W38" s="29">
        <f t="shared" si="16"/>
        <v>20</v>
      </c>
      <c r="X38" s="29">
        <f t="shared" si="16"/>
        <v>21</v>
      </c>
      <c r="Y38" s="29">
        <f t="shared" si="16"/>
        <v>22</v>
      </c>
      <c r="Z38" s="29">
        <f t="shared" si="16"/>
        <v>23</v>
      </c>
      <c r="AA38" s="29">
        <f t="shared" si="16"/>
        <v>24</v>
      </c>
      <c r="AB38" s="29">
        <f t="shared" si="16"/>
        <v>25</v>
      </c>
      <c r="AC38" s="29">
        <f t="shared" si="16"/>
        <v>26</v>
      </c>
      <c r="AD38" s="29">
        <f t="shared" si="16"/>
        <v>27</v>
      </c>
      <c r="AE38" s="29">
        <f t="shared" si="16"/>
        <v>28</v>
      </c>
      <c r="AF38" s="29">
        <f t="shared" si="16"/>
        <v>29</v>
      </c>
      <c r="AG38" s="29">
        <f t="shared" si="16"/>
        <v>30</v>
      </c>
      <c r="AH38" s="29">
        <f t="shared" si="16"/>
        <v>31</v>
      </c>
      <c r="AI38" s="29">
        <f t="shared" si="16"/>
        <v>32</v>
      </c>
      <c r="AJ38" s="29">
        <f t="shared" si="16"/>
        <v>33</v>
      </c>
      <c r="AK38" s="29">
        <f t="shared" si="16"/>
        <v>34</v>
      </c>
      <c r="AL38" s="29">
        <f t="shared" si="16"/>
        <v>35</v>
      </c>
      <c r="AM38" s="29">
        <f t="shared" si="16"/>
        <v>36</v>
      </c>
    </row>
    <row r="39" spans="2:39" ht="18.75" hidden="1" outlineLevel="1" x14ac:dyDescent="0.3">
      <c r="B39" s="30" t="s">
        <v>74</v>
      </c>
      <c r="C39" s="29" t="s">
        <v>34</v>
      </c>
      <c r="D39" s="29" t="s">
        <v>10</v>
      </c>
      <c r="E39" s="29" t="s">
        <v>11</v>
      </c>
      <c r="F39" s="29" t="s">
        <v>12</v>
      </c>
      <c r="G39" s="29" t="s">
        <v>13</v>
      </c>
      <c r="H39" s="29" t="s">
        <v>14</v>
      </c>
      <c r="I39" s="29" t="s">
        <v>15</v>
      </c>
      <c r="J39" s="29" t="s">
        <v>16</v>
      </c>
      <c r="K39" s="29" t="s">
        <v>17</v>
      </c>
      <c r="L39" s="29" t="s">
        <v>18</v>
      </c>
      <c r="M39" s="29" t="s">
        <v>19</v>
      </c>
      <c r="N39" s="29" t="s">
        <v>20</v>
      </c>
      <c r="O39" s="29" t="s">
        <v>21</v>
      </c>
      <c r="P39" s="29" t="s">
        <v>22</v>
      </c>
      <c r="Q39" s="29" t="s">
        <v>23</v>
      </c>
      <c r="R39" s="29" t="s">
        <v>24</v>
      </c>
      <c r="S39" s="29" t="s">
        <v>25</v>
      </c>
      <c r="T39" s="29" t="s">
        <v>26</v>
      </c>
      <c r="U39" s="29" t="s">
        <v>27</v>
      </c>
      <c r="V39" s="29" t="s">
        <v>28</v>
      </c>
      <c r="W39" s="29" t="s">
        <v>29</v>
      </c>
      <c r="X39" s="29" t="s">
        <v>30</v>
      </c>
      <c r="Y39" s="29" t="s">
        <v>31</v>
      </c>
      <c r="Z39" s="29" t="s">
        <v>32</v>
      </c>
      <c r="AA39" s="29" t="s">
        <v>33</v>
      </c>
      <c r="AB39" s="29" t="s">
        <v>42</v>
      </c>
      <c r="AC39" s="29" t="s">
        <v>43</v>
      </c>
      <c r="AD39" s="29" t="s">
        <v>44</v>
      </c>
      <c r="AE39" s="29" t="s">
        <v>45</v>
      </c>
      <c r="AF39" s="29" t="s">
        <v>46</v>
      </c>
      <c r="AG39" s="29" t="s">
        <v>47</v>
      </c>
      <c r="AH39" s="29" t="s">
        <v>48</v>
      </c>
      <c r="AI39" s="29" t="s">
        <v>49</v>
      </c>
      <c r="AJ39" s="29" t="s">
        <v>50</v>
      </c>
      <c r="AK39" s="29" t="s">
        <v>51</v>
      </c>
      <c r="AL39" s="29" t="s">
        <v>52</v>
      </c>
      <c r="AM39" s="29" t="s">
        <v>53</v>
      </c>
    </row>
    <row r="40" spans="2:39" hidden="1" outlineLevel="1" x14ac:dyDescent="0.25">
      <c r="B40" s="27" t="s">
        <v>54</v>
      </c>
      <c r="C40" s="28">
        <f>+C5</f>
        <v>150000000</v>
      </c>
      <c r="D40" s="28">
        <f>PMT($C$14,$C$6,$C$19,0)</f>
        <v>-5574537.5039610621</v>
      </c>
      <c r="E40" s="28">
        <f>+D40</f>
        <v>-5574537.5039610621</v>
      </c>
      <c r="F40" s="28">
        <f t="shared" ref="F40:U40" si="17">+E40</f>
        <v>-5574537.5039610621</v>
      </c>
      <c r="G40" s="28">
        <f t="shared" si="17"/>
        <v>-5574537.5039610621</v>
      </c>
      <c r="H40" s="28">
        <f t="shared" si="17"/>
        <v>-5574537.5039610621</v>
      </c>
      <c r="I40" s="28">
        <f t="shared" si="17"/>
        <v>-5574537.5039610621</v>
      </c>
      <c r="J40" s="28">
        <f t="shared" si="17"/>
        <v>-5574537.5039610621</v>
      </c>
      <c r="K40" s="28">
        <f t="shared" si="17"/>
        <v>-5574537.5039610621</v>
      </c>
      <c r="L40" s="28">
        <f t="shared" si="17"/>
        <v>-5574537.5039610621</v>
      </c>
      <c r="M40" s="28">
        <f t="shared" si="17"/>
        <v>-5574537.5039610621</v>
      </c>
      <c r="N40" s="28">
        <f t="shared" si="17"/>
        <v>-5574537.5039610621</v>
      </c>
      <c r="O40" s="28">
        <f t="shared" si="17"/>
        <v>-5574537.5039610621</v>
      </c>
      <c r="P40" s="28">
        <f t="shared" si="17"/>
        <v>-5574537.5039610621</v>
      </c>
      <c r="Q40" s="28">
        <f t="shared" si="17"/>
        <v>-5574537.5039610621</v>
      </c>
      <c r="R40" s="28">
        <f t="shared" si="17"/>
        <v>-5574537.5039610621</v>
      </c>
      <c r="S40" s="28">
        <f t="shared" si="17"/>
        <v>-5574537.5039610621</v>
      </c>
      <c r="T40" s="28">
        <f t="shared" si="17"/>
        <v>-5574537.5039610621</v>
      </c>
      <c r="U40" s="28">
        <f t="shared" si="17"/>
        <v>-5574537.5039610621</v>
      </c>
      <c r="V40" s="28">
        <f>+U40</f>
        <v>-5574537.5039610621</v>
      </c>
      <c r="W40" s="28">
        <f t="shared" ref="W40:AM40" si="18">+V40</f>
        <v>-5574537.5039610621</v>
      </c>
      <c r="X40" s="28">
        <f t="shared" si="18"/>
        <v>-5574537.5039610621</v>
      </c>
      <c r="Y40" s="28">
        <f t="shared" si="18"/>
        <v>-5574537.5039610621</v>
      </c>
      <c r="Z40" s="28">
        <f t="shared" si="18"/>
        <v>-5574537.5039610621</v>
      </c>
      <c r="AA40" s="28">
        <f t="shared" si="18"/>
        <v>-5574537.5039610621</v>
      </c>
      <c r="AB40" s="28">
        <f t="shared" si="18"/>
        <v>-5574537.5039610621</v>
      </c>
      <c r="AC40" s="28">
        <f t="shared" si="18"/>
        <v>-5574537.5039610621</v>
      </c>
      <c r="AD40" s="28">
        <f t="shared" si="18"/>
        <v>-5574537.5039610621</v>
      </c>
      <c r="AE40" s="28">
        <f t="shared" si="18"/>
        <v>-5574537.5039610621</v>
      </c>
      <c r="AF40" s="28">
        <f t="shared" si="18"/>
        <v>-5574537.5039610621</v>
      </c>
      <c r="AG40" s="28">
        <f t="shared" si="18"/>
        <v>-5574537.5039610621</v>
      </c>
      <c r="AH40" s="28">
        <f t="shared" si="18"/>
        <v>-5574537.5039610621</v>
      </c>
      <c r="AI40" s="28">
        <f t="shared" si="18"/>
        <v>-5574537.5039610621</v>
      </c>
      <c r="AJ40" s="28">
        <f t="shared" si="18"/>
        <v>-5574537.5039610621</v>
      </c>
      <c r="AK40" s="28">
        <f t="shared" si="18"/>
        <v>-5574537.5039610621</v>
      </c>
      <c r="AL40" s="28">
        <f t="shared" si="18"/>
        <v>-5574537.5039610621</v>
      </c>
      <c r="AM40" s="28">
        <f t="shared" si="18"/>
        <v>-5574537.5039610621</v>
      </c>
    </row>
    <row r="41" spans="2:39" hidden="1" outlineLevel="1" x14ac:dyDescent="0.25">
      <c r="B41" s="27" t="s">
        <v>37</v>
      </c>
      <c r="C41" s="27"/>
      <c r="D41" s="28">
        <f t="shared" ref="D41:AM41" si="19">CUMIPMT($C$14,$C$6,$C$19,D38,D38,0)</f>
        <v>-2499999.9999999912</v>
      </c>
      <c r="E41" s="28">
        <f t="shared" si="19"/>
        <v>-2448757.7082673064</v>
      </c>
      <c r="F41" s="28">
        <f t="shared" si="19"/>
        <v>-2396661.3783390773</v>
      </c>
      <c r="G41" s="28">
        <f t="shared" si="19"/>
        <v>-2343696.776245378</v>
      </c>
      <c r="H41" s="28">
        <f t="shared" si="19"/>
        <v>-2289849.4307834497</v>
      </c>
      <c r="I41" s="28">
        <f t="shared" si="19"/>
        <v>-2235104.6295638229</v>
      </c>
      <c r="J41" s="28">
        <f t="shared" si="19"/>
        <v>-2179447.4149905364</v>
      </c>
      <c r="K41" s="28">
        <f t="shared" si="19"/>
        <v>-2122862.5801743604</v>
      </c>
      <c r="L41" s="28">
        <f t="shared" si="19"/>
        <v>-2065334.6647779159</v>
      </c>
      <c r="M41" s="28">
        <f t="shared" si="19"/>
        <v>-2006847.9507915308</v>
      </c>
      <c r="N41" s="28">
        <f t="shared" si="19"/>
        <v>-1947386.4582387055</v>
      </c>
      <c r="O41" s="28">
        <f t="shared" si="19"/>
        <v>-1886933.9408099996</v>
      </c>
      <c r="P41" s="28">
        <f t="shared" si="19"/>
        <v>-1825473.8814241486</v>
      </c>
      <c r="Q41" s="28">
        <f t="shared" si="19"/>
        <v>-1762989.4877152005</v>
      </c>
      <c r="R41" s="28">
        <f t="shared" si="19"/>
        <v>-1699463.6874444364</v>
      </c>
      <c r="S41" s="28">
        <f t="shared" si="19"/>
        <v>-1634879.1238358263</v>
      </c>
      <c r="T41" s="28">
        <f t="shared" si="19"/>
        <v>-1569218.1508337394</v>
      </c>
      <c r="U41" s="28">
        <f t="shared" si="19"/>
        <v>-1502462.8282816177</v>
      </c>
      <c r="V41" s="28">
        <f t="shared" si="19"/>
        <v>-1434594.917020293</v>
      </c>
      <c r="W41" s="28">
        <f t="shared" si="19"/>
        <v>-1365595.8739046138</v>
      </c>
      <c r="X41" s="28">
        <f t="shared" si="19"/>
        <v>-1295446.8467370076</v>
      </c>
      <c r="Y41" s="28">
        <f t="shared" si="19"/>
        <v>-1224128.669116606</v>
      </c>
      <c r="Z41" s="28">
        <f t="shared" si="19"/>
        <v>-1151621.8552025324</v>
      </c>
      <c r="AA41" s="28">
        <f t="shared" si="19"/>
        <v>-1077906.5943898903</v>
      </c>
      <c r="AB41" s="28">
        <f t="shared" si="19"/>
        <v>-1002962.7458970379</v>
      </c>
      <c r="AC41" s="28">
        <f t="shared" si="19"/>
        <v>-926769.83326263819</v>
      </c>
      <c r="AD41" s="28">
        <f t="shared" si="19"/>
        <v>-849307.03875099681</v>
      </c>
      <c r="AE41" s="28">
        <f t="shared" si="19"/>
        <v>-770553.19766416308</v>
      </c>
      <c r="AF41" s="28">
        <f t="shared" si="19"/>
        <v>-690486.79255921487</v>
      </c>
      <c r="AG41" s="28">
        <f t="shared" si="19"/>
        <v>-609085.94736918528</v>
      </c>
      <c r="AH41" s="28">
        <f t="shared" si="19"/>
        <v>-526328.42142598704</v>
      </c>
      <c r="AI41" s="28">
        <f t="shared" si="19"/>
        <v>-442191.60338373575</v>
      </c>
      <c r="AJ41" s="28">
        <f t="shared" si="19"/>
        <v>-356652.50504078064</v>
      </c>
      <c r="AK41" s="28">
        <f t="shared" si="19"/>
        <v>-269687.75505877659</v>
      </c>
      <c r="AL41" s="28">
        <f t="shared" si="19"/>
        <v>-181273.59257707186</v>
      </c>
      <c r="AM41" s="28">
        <f t="shared" si="19"/>
        <v>-91385.860720672645</v>
      </c>
    </row>
    <row r="42" spans="2:39" hidden="1" outlineLevel="1" x14ac:dyDescent="0.25">
      <c r="B42" s="27" t="s">
        <v>36</v>
      </c>
      <c r="C42" s="27"/>
      <c r="D42" s="28">
        <f t="shared" ref="D42:AM42" si="20">CUMPRINC($C$14,$C$6,$C$19,D38,D38,0)</f>
        <v>-3074537.5039610709</v>
      </c>
      <c r="E42" s="28">
        <f t="shared" si="20"/>
        <v>-3125779.7956937556</v>
      </c>
      <c r="F42" s="28">
        <f t="shared" si="20"/>
        <v>-3177876.1256219847</v>
      </c>
      <c r="G42" s="28">
        <f t="shared" si="20"/>
        <v>-3230840.7277156841</v>
      </c>
      <c r="H42" s="28">
        <f t="shared" si="20"/>
        <v>-3284688.0731776124</v>
      </c>
      <c r="I42" s="28">
        <f t="shared" si="20"/>
        <v>-3339432.8743972392</v>
      </c>
      <c r="J42" s="28">
        <f t="shared" si="20"/>
        <v>-3395090.0889705257</v>
      </c>
      <c r="K42" s="28">
        <f t="shared" si="20"/>
        <v>-3451674.9237867016</v>
      </c>
      <c r="L42" s="28">
        <f t="shared" si="20"/>
        <v>-3509202.8391831461</v>
      </c>
      <c r="M42" s="28">
        <f t="shared" si="20"/>
        <v>-3567689.5531695313</v>
      </c>
      <c r="N42" s="28">
        <f t="shared" si="20"/>
        <v>-3627151.0457223565</v>
      </c>
      <c r="O42" s="28">
        <f t="shared" si="20"/>
        <v>-3687603.5631510625</v>
      </c>
      <c r="P42" s="28">
        <f t="shared" si="20"/>
        <v>-3749063.6225369135</v>
      </c>
      <c r="Q42" s="28">
        <f t="shared" si="20"/>
        <v>-3811548.0162458615</v>
      </c>
      <c r="R42" s="28">
        <f t="shared" si="20"/>
        <v>-3875073.8165166257</v>
      </c>
      <c r="S42" s="28">
        <f t="shared" si="20"/>
        <v>-3939658.3801252358</v>
      </c>
      <c r="T42" s="28">
        <f t="shared" si="20"/>
        <v>-4005319.3531273226</v>
      </c>
      <c r="U42" s="28">
        <f t="shared" si="20"/>
        <v>-4072074.6756794443</v>
      </c>
      <c r="V42" s="28">
        <f t="shared" si="20"/>
        <v>-4139942.5869407691</v>
      </c>
      <c r="W42" s="28">
        <f t="shared" si="20"/>
        <v>-4208941.6300564483</v>
      </c>
      <c r="X42" s="28">
        <f t="shared" si="20"/>
        <v>-4279090.6572240544</v>
      </c>
      <c r="Y42" s="28">
        <f t="shared" si="20"/>
        <v>-4350408.8348444561</v>
      </c>
      <c r="Z42" s="28">
        <f t="shared" si="20"/>
        <v>-4422915.6487585297</v>
      </c>
      <c r="AA42" s="28">
        <f t="shared" si="20"/>
        <v>-4496630.9095711717</v>
      </c>
      <c r="AB42" s="28">
        <f t="shared" si="20"/>
        <v>-4571574.7580640242</v>
      </c>
      <c r="AC42" s="28">
        <f t="shared" si="20"/>
        <v>-4647767.6706984239</v>
      </c>
      <c r="AD42" s="28">
        <f t="shared" si="20"/>
        <v>-4725230.4652100652</v>
      </c>
      <c r="AE42" s="28">
        <f t="shared" si="20"/>
        <v>-4803984.306296899</v>
      </c>
      <c r="AF42" s="28">
        <f t="shared" si="20"/>
        <v>-4884050.7114018472</v>
      </c>
      <c r="AG42" s="28">
        <f t="shared" si="20"/>
        <v>-4965451.5565918768</v>
      </c>
      <c r="AH42" s="28">
        <f t="shared" si="20"/>
        <v>-5048209.082535075</v>
      </c>
      <c r="AI42" s="28">
        <f t="shared" si="20"/>
        <v>-5132345.9005773263</v>
      </c>
      <c r="AJ42" s="28">
        <f t="shared" si="20"/>
        <v>-5217884.9989202814</v>
      </c>
      <c r="AK42" s="28">
        <f t="shared" si="20"/>
        <v>-5304849.7489022855</v>
      </c>
      <c r="AL42" s="28">
        <f t="shared" si="20"/>
        <v>-5393263.9113839902</v>
      </c>
      <c r="AM42" s="28">
        <f t="shared" si="20"/>
        <v>-5483151.6432403894</v>
      </c>
    </row>
    <row r="43" spans="2:39" hidden="1" outlineLevel="1" x14ac:dyDescent="0.25">
      <c r="B43" s="27" t="s">
        <v>38</v>
      </c>
      <c r="C43" s="27"/>
      <c r="D43" s="28">
        <f>+SUM(D41:D42)</f>
        <v>-5574537.5039610621</v>
      </c>
      <c r="E43" s="28">
        <f>+SUM(E41:E42)</f>
        <v>-5574537.5039610621</v>
      </c>
      <c r="F43" s="28">
        <f t="shared" ref="F43:AM43" si="21">+SUM(F41:F42)</f>
        <v>-5574537.5039610621</v>
      </c>
      <c r="G43" s="28">
        <f t="shared" si="21"/>
        <v>-5574537.5039610621</v>
      </c>
      <c r="H43" s="28">
        <f t="shared" si="21"/>
        <v>-5574537.5039610621</v>
      </c>
      <c r="I43" s="28">
        <f t="shared" si="21"/>
        <v>-5574537.5039610621</v>
      </c>
      <c r="J43" s="28">
        <f t="shared" si="21"/>
        <v>-5574537.5039610621</v>
      </c>
      <c r="K43" s="28">
        <f t="shared" si="21"/>
        <v>-5574537.5039610621</v>
      </c>
      <c r="L43" s="28">
        <f t="shared" si="21"/>
        <v>-5574537.5039610621</v>
      </c>
      <c r="M43" s="28">
        <f t="shared" si="21"/>
        <v>-5574537.5039610621</v>
      </c>
      <c r="N43" s="28">
        <f t="shared" si="21"/>
        <v>-5574537.5039610621</v>
      </c>
      <c r="O43" s="28">
        <f t="shared" si="21"/>
        <v>-5574537.5039610621</v>
      </c>
      <c r="P43" s="28">
        <f t="shared" si="21"/>
        <v>-5574537.5039610621</v>
      </c>
      <c r="Q43" s="28">
        <f t="shared" si="21"/>
        <v>-5574537.5039610621</v>
      </c>
      <c r="R43" s="28">
        <f t="shared" si="21"/>
        <v>-5574537.5039610621</v>
      </c>
      <c r="S43" s="28">
        <f t="shared" si="21"/>
        <v>-5574537.5039610621</v>
      </c>
      <c r="T43" s="28">
        <f t="shared" si="21"/>
        <v>-5574537.5039610621</v>
      </c>
      <c r="U43" s="28">
        <f t="shared" si="21"/>
        <v>-5574537.5039610621</v>
      </c>
      <c r="V43" s="28">
        <f t="shared" si="21"/>
        <v>-5574537.5039610621</v>
      </c>
      <c r="W43" s="28">
        <f t="shared" si="21"/>
        <v>-5574537.5039610621</v>
      </c>
      <c r="X43" s="28">
        <f t="shared" si="21"/>
        <v>-5574537.5039610621</v>
      </c>
      <c r="Y43" s="28">
        <f t="shared" si="21"/>
        <v>-5574537.5039610621</v>
      </c>
      <c r="Z43" s="28">
        <f t="shared" si="21"/>
        <v>-5574537.5039610621</v>
      </c>
      <c r="AA43" s="28">
        <f t="shared" si="21"/>
        <v>-5574537.5039610621</v>
      </c>
      <c r="AB43" s="28">
        <f t="shared" si="21"/>
        <v>-5574537.5039610621</v>
      </c>
      <c r="AC43" s="28">
        <f t="shared" si="21"/>
        <v>-5574537.5039610621</v>
      </c>
      <c r="AD43" s="28">
        <f t="shared" si="21"/>
        <v>-5574537.5039610621</v>
      </c>
      <c r="AE43" s="28">
        <f t="shared" si="21"/>
        <v>-5574537.5039610621</v>
      </c>
      <c r="AF43" s="28">
        <f t="shared" si="21"/>
        <v>-5574537.5039610621</v>
      </c>
      <c r="AG43" s="28">
        <f t="shared" si="21"/>
        <v>-5574537.5039610621</v>
      </c>
      <c r="AH43" s="28">
        <f t="shared" si="21"/>
        <v>-5574537.5039610621</v>
      </c>
      <c r="AI43" s="28">
        <f t="shared" si="21"/>
        <v>-5574537.5039610621</v>
      </c>
      <c r="AJ43" s="28">
        <f t="shared" si="21"/>
        <v>-5574537.5039610621</v>
      </c>
      <c r="AK43" s="28">
        <f t="shared" si="21"/>
        <v>-5574537.5039610621</v>
      </c>
      <c r="AL43" s="28">
        <f t="shared" si="21"/>
        <v>-5574537.5039610621</v>
      </c>
      <c r="AM43" s="28">
        <f t="shared" si="21"/>
        <v>-5574537.5039610621</v>
      </c>
    </row>
    <row r="44" spans="2:39" hidden="1" outlineLevel="1" x14ac:dyDescent="0.25">
      <c r="B44" s="31" t="s">
        <v>72</v>
      </c>
      <c r="C44" s="31"/>
      <c r="D44" s="32">
        <f>-C8</f>
        <v>-4.2828999999999999E-2</v>
      </c>
      <c r="E44" s="32">
        <f>+D44</f>
        <v>-4.2828999999999999E-2</v>
      </c>
      <c r="F44" s="32">
        <f t="shared" ref="F44:AM44" si="22">+E44</f>
        <v>-4.2828999999999999E-2</v>
      </c>
      <c r="G44" s="32">
        <f t="shared" si="22"/>
        <v>-4.2828999999999999E-2</v>
      </c>
      <c r="H44" s="32">
        <f t="shared" si="22"/>
        <v>-4.2828999999999999E-2</v>
      </c>
      <c r="I44" s="32">
        <f t="shared" si="22"/>
        <v>-4.2828999999999999E-2</v>
      </c>
      <c r="J44" s="32">
        <f t="shared" si="22"/>
        <v>-4.2828999999999999E-2</v>
      </c>
      <c r="K44" s="32">
        <f t="shared" si="22"/>
        <v>-4.2828999999999999E-2</v>
      </c>
      <c r="L44" s="32">
        <f t="shared" si="22"/>
        <v>-4.2828999999999999E-2</v>
      </c>
      <c r="M44" s="32">
        <f t="shared" si="22"/>
        <v>-4.2828999999999999E-2</v>
      </c>
      <c r="N44" s="32">
        <f t="shared" si="22"/>
        <v>-4.2828999999999999E-2</v>
      </c>
      <c r="O44" s="32">
        <f t="shared" si="22"/>
        <v>-4.2828999999999999E-2</v>
      </c>
      <c r="P44" s="32">
        <f t="shared" si="22"/>
        <v>-4.2828999999999999E-2</v>
      </c>
      <c r="Q44" s="32">
        <f t="shared" si="22"/>
        <v>-4.2828999999999999E-2</v>
      </c>
      <c r="R44" s="32">
        <f t="shared" si="22"/>
        <v>-4.2828999999999999E-2</v>
      </c>
      <c r="S44" s="32">
        <f t="shared" si="22"/>
        <v>-4.2828999999999999E-2</v>
      </c>
      <c r="T44" s="32">
        <f t="shared" si="22"/>
        <v>-4.2828999999999999E-2</v>
      </c>
      <c r="U44" s="32">
        <f t="shared" si="22"/>
        <v>-4.2828999999999999E-2</v>
      </c>
      <c r="V44" s="32">
        <f t="shared" si="22"/>
        <v>-4.2828999999999999E-2</v>
      </c>
      <c r="W44" s="32">
        <f t="shared" si="22"/>
        <v>-4.2828999999999999E-2</v>
      </c>
      <c r="X44" s="32">
        <f t="shared" si="22"/>
        <v>-4.2828999999999999E-2</v>
      </c>
      <c r="Y44" s="32">
        <f t="shared" si="22"/>
        <v>-4.2828999999999999E-2</v>
      </c>
      <c r="Z44" s="32">
        <f t="shared" si="22"/>
        <v>-4.2828999999999999E-2</v>
      </c>
      <c r="AA44" s="32">
        <f t="shared" si="22"/>
        <v>-4.2828999999999999E-2</v>
      </c>
      <c r="AB44" s="32">
        <f t="shared" si="22"/>
        <v>-4.2828999999999999E-2</v>
      </c>
      <c r="AC44" s="32">
        <f t="shared" si="22"/>
        <v>-4.2828999999999999E-2</v>
      </c>
      <c r="AD44" s="32">
        <f t="shared" si="22"/>
        <v>-4.2828999999999999E-2</v>
      </c>
      <c r="AE44" s="32">
        <f t="shared" si="22"/>
        <v>-4.2828999999999999E-2</v>
      </c>
      <c r="AF44" s="32">
        <f t="shared" si="22"/>
        <v>-4.2828999999999999E-2</v>
      </c>
      <c r="AG44" s="32">
        <f t="shared" si="22"/>
        <v>-4.2828999999999999E-2</v>
      </c>
      <c r="AH44" s="32">
        <f t="shared" si="22"/>
        <v>-4.2828999999999999E-2</v>
      </c>
      <c r="AI44" s="32">
        <f t="shared" si="22"/>
        <v>-4.2828999999999999E-2</v>
      </c>
      <c r="AJ44" s="32">
        <f t="shared" si="22"/>
        <v>-4.2828999999999999E-2</v>
      </c>
      <c r="AK44" s="32">
        <f t="shared" si="22"/>
        <v>-4.2828999999999999E-2</v>
      </c>
      <c r="AL44" s="32">
        <f t="shared" si="22"/>
        <v>-4.2828999999999999E-2</v>
      </c>
      <c r="AM44" s="32">
        <f t="shared" si="22"/>
        <v>-4.2828999999999999E-2</v>
      </c>
    </row>
    <row r="45" spans="2:39" hidden="1" outlineLevel="1" x14ac:dyDescent="0.25">
      <c r="B45" s="27" t="s">
        <v>39</v>
      </c>
      <c r="C45" s="27"/>
      <c r="D45" s="28">
        <f>+SUM(D41:$AM41)+SUM(D42:$AM42)+SUM(D44:$AM44)</f>
        <v>-200683351.68444225</v>
      </c>
      <c r="E45" s="28">
        <f>+SUM(E41:$AM41)+SUM(E42:$AM42)+SUM(E44:$AM44)</f>
        <v>-195108814.13765216</v>
      </c>
      <c r="F45" s="28">
        <f>+SUM(F41:$AM41)+SUM(F42:$AM42)+SUM(F44:$AM44)</f>
        <v>-189534276.59086215</v>
      </c>
      <c r="G45" s="28">
        <f>+SUM(G41:$AM41)+SUM(G42:$AM42)+SUM(G44:$AM44)</f>
        <v>-183959739.04407206</v>
      </c>
      <c r="H45" s="28">
        <f>+SUM(H41:$AM41)+SUM(H42:$AM42)+SUM(H44:$AM44)</f>
        <v>-178385201.497282</v>
      </c>
      <c r="I45" s="28">
        <f>+SUM(I41:$AM41)+SUM(I42:$AM42)+SUM(I44:$AM44)</f>
        <v>-172810663.95049194</v>
      </c>
      <c r="J45" s="28">
        <f>+SUM(J41:$AM41)+SUM(J42:$AM42)+SUM(J44:$AM44)</f>
        <v>-167236126.40370187</v>
      </c>
      <c r="K45" s="28">
        <f>+SUM(K41:$AM41)+SUM(K42:$AM42)+SUM(K44:$AM44)</f>
        <v>-161661588.85691178</v>
      </c>
      <c r="L45" s="28">
        <f>+SUM(L41:$AM41)+SUM(L42:$AM42)+SUM(L44:$AM44)</f>
        <v>-156087051.31012174</v>
      </c>
      <c r="M45" s="28">
        <f>+SUM(M41:$AM41)+SUM(M42:$AM42)+SUM(M44:$AM44)</f>
        <v>-150512513.76333168</v>
      </c>
      <c r="N45" s="28">
        <f>+SUM(N41:$AM41)+SUM(N42:$AM42)+SUM(N44:$AM44)</f>
        <v>-144937976.21654162</v>
      </c>
      <c r="O45" s="28">
        <f>+SUM(O41:$AM41)+SUM(O42:$AM42)+SUM(O44:$AM44)</f>
        <v>-139363438.66975155</v>
      </c>
      <c r="P45" s="28">
        <f>+SUM(P41:$AM41)+SUM(P42:$AM42)+SUM(P44:$AM44)</f>
        <v>-133788901.12296149</v>
      </c>
      <c r="Q45" s="28">
        <f>+SUM(Q41:$AM41)+SUM(Q42:$AM42)+SUM(Q44:$AM44)</f>
        <v>-128214363.57617141</v>
      </c>
      <c r="R45" s="28">
        <f>+SUM(R41:$AM41)+SUM(R42:$AM42)+SUM(R44:$AM44)</f>
        <v>-122639826.02938136</v>
      </c>
      <c r="S45" s="28">
        <f>+SUM(S41:$AM41)+SUM(S42:$AM42)+SUM(S44:$AM44)</f>
        <v>-117065288.4825913</v>
      </c>
      <c r="T45" s="28">
        <f>+SUM(T41:$AM41)+SUM(T42:$AM42)+SUM(T44:$AM44)</f>
        <v>-111490750.93580125</v>
      </c>
      <c r="U45" s="28">
        <f>+SUM(U41:$AM41)+SUM(U42:$AM42)+SUM(U44:$AM44)</f>
        <v>-105916213.38901117</v>
      </c>
      <c r="V45" s="28">
        <f>+SUM(V41:$AM41)+SUM(V42:$AM42)+SUM(V44:$AM44)</f>
        <v>-100341675.84222114</v>
      </c>
      <c r="W45" s="28">
        <f>+SUM(W41:$AM41)+SUM(W42:$AM42)+SUM(W44:$AM44)</f>
        <v>-94767138.295431048</v>
      </c>
      <c r="X45" s="28">
        <f>+SUM(X41:$AM41)+SUM(X42:$AM42)+SUM(X44:$AM44)</f>
        <v>-89192600.748640999</v>
      </c>
      <c r="Y45" s="28">
        <f>+SUM(Y41:$AM41)+SUM(Y42:$AM42)+SUM(Y44:$AM44)</f>
        <v>-83618063.201850936</v>
      </c>
      <c r="Z45" s="28">
        <f>+SUM(Z41:$AM41)+SUM(Z42:$AM42)+SUM(Z44:$AM44)</f>
        <v>-78043525.655060887</v>
      </c>
      <c r="AA45" s="28">
        <f>+SUM(AA41:$AM41)+SUM(AA42:$AM42)+SUM(AA44:$AM44)</f>
        <v>-72468988.108270809</v>
      </c>
      <c r="AB45" s="28">
        <f>+SUM(AB41:$AM41)+SUM(AB42:$AM42)+SUM(AB44:$AM44)</f>
        <v>-66894450.561480753</v>
      </c>
      <c r="AC45" s="28">
        <f>+SUM(AC41:$AM41)+SUM(AC42:$AM42)+SUM(AC44:$AM44)</f>
        <v>-61319913.014690682</v>
      </c>
      <c r="AD45" s="28">
        <f>+SUM(AD41:$AM41)+SUM(AD42:$AM42)+SUM(AD44:$AM44)</f>
        <v>-55745375.467900626</v>
      </c>
      <c r="AE45" s="28">
        <f>+SUM(AE41:$AM41)+SUM(AE42:$AM42)+SUM(AE44:$AM44)</f>
        <v>-50170837.921110563</v>
      </c>
      <c r="AF45" s="28">
        <f>+SUM(AF41:$AM41)+SUM(AF42:$AM42)+SUM(AF44:$AM44)</f>
        <v>-44596300.3743205</v>
      </c>
      <c r="AG45" s="28">
        <f>+SUM(AG41:$AM41)+SUM(AG42:$AM42)+SUM(AG44:$AM44)</f>
        <v>-39021762.827530436</v>
      </c>
      <c r="AH45" s="28">
        <f>+SUM(AH41:$AM41)+SUM(AH42:$AM42)+SUM(AH44:$AM44)</f>
        <v>-33447225.280740373</v>
      </c>
      <c r="AI45" s="28">
        <f>+SUM(AI41:$AM41)+SUM(AI42:$AM42)+SUM(AI44:$AM44)</f>
        <v>-27872687.733950309</v>
      </c>
      <c r="AJ45" s="28">
        <f>+SUM(AJ41:$AM41)+SUM(AJ42:$AM42)+SUM(AJ44:$AM44)</f>
        <v>-22298150.18716025</v>
      </c>
      <c r="AK45" s="28">
        <f>+SUM(AK41:$AM41)+SUM(AK42:$AM42)+SUM(AK44:$AM44)</f>
        <v>-16723612.640370188</v>
      </c>
      <c r="AL45" s="28">
        <f>+SUM(AL41:$AM41)+SUM(AL42:$AM42)+SUM(AL44:$AM44)</f>
        <v>-11149075.093580125</v>
      </c>
      <c r="AM45" s="28">
        <f>+SUM(AM41:$AM41)+SUM(AM42:$AM42)+SUM(AM44:$AM44)</f>
        <v>-5574537.5467900624</v>
      </c>
    </row>
    <row r="46" spans="2:39" hidden="1" outlineLevel="1" x14ac:dyDescent="0.25">
      <c r="B46" s="27" t="s">
        <v>40</v>
      </c>
      <c r="C46" s="28"/>
      <c r="D46" s="28">
        <f t="shared" ref="D46:AM46" si="23">+D45*$C$7/1000000</f>
        <v>-240820.02202133069</v>
      </c>
      <c r="E46" s="28">
        <f t="shared" si="23"/>
        <v>-234130.57696518258</v>
      </c>
      <c r="F46" s="28">
        <f t="shared" si="23"/>
        <v>-227441.13190903456</v>
      </c>
      <c r="G46" s="28">
        <f t="shared" si="23"/>
        <v>-220751.68685288649</v>
      </c>
      <c r="H46" s="28">
        <f t="shared" si="23"/>
        <v>-214062.24179673841</v>
      </c>
      <c r="I46" s="28">
        <f t="shared" si="23"/>
        <v>-207372.79674059033</v>
      </c>
      <c r="J46" s="28">
        <f t="shared" si="23"/>
        <v>-200683.35168444226</v>
      </c>
      <c r="K46" s="28">
        <f t="shared" si="23"/>
        <v>-193993.90662829412</v>
      </c>
      <c r="L46" s="28">
        <f t="shared" si="23"/>
        <v>-187304.4615721461</v>
      </c>
      <c r="M46" s="28">
        <f t="shared" si="23"/>
        <v>-180615.01651599802</v>
      </c>
      <c r="N46" s="28">
        <f t="shared" si="23"/>
        <v>-173925.57145984995</v>
      </c>
      <c r="O46" s="28">
        <f t="shared" si="23"/>
        <v>-167236.12640370187</v>
      </c>
      <c r="P46" s="28">
        <f t="shared" si="23"/>
        <v>-160546.68134755379</v>
      </c>
      <c r="Q46" s="28">
        <f t="shared" si="23"/>
        <v>-153857.23629140569</v>
      </c>
      <c r="R46" s="28">
        <f t="shared" si="23"/>
        <v>-147167.79123525764</v>
      </c>
      <c r="S46" s="28">
        <f t="shared" si="23"/>
        <v>-140478.34617910956</v>
      </c>
      <c r="T46" s="28">
        <f t="shared" si="23"/>
        <v>-133788.90112296151</v>
      </c>
      <c r="U46" s="28">
        <f t="shared" si="23"/>
        <v>-127099.45606681342</v>
      </c>
      <c r="V46" s="28">
        <f t="shared" si="23"/>
        <v>-120410.01101066537</v>
      </c>
      <c r="W46" s="28">
        <f t="shared" si="23"/>
        <v>-113720.56595451725</v>
      </c>
      <c r="X46" s="28">
        <f t="shared" si="23"/>
        <v>-107031.1208983692</v>
      </c>
      <c r="Y46" s="28">
        <f t="shared" si="23"/>
        <v>-100341.67584222113</v>
      </c>
      <c r="Z46" s="28">
        <f t="shared" si="23"/>
        <v>-93652.230786073065</v>
      </c>
      <c r="AA46" s="28">
        <f t="shared" si="23"/>
        <v>-86962.785729924974</v>
      </c>
      <c r="AB46" s="28">
        <f t="shared" si="23"/>
        <v>-80273.340673776896</v>
      </c>
      <c r="AC46" s="28">
        <f t="shared" si="23"/>
        <v>-73583.895617628819</v>
      </c>
      <c r="AD46" s="28">
        <f t="shared" si="23"/>
        <v>-66894.450561480757</v>
      </c>
      <c r="AE46" s="28">
        <f t="shared" si="23"/>
        <v>-60205.005505332672</v>
      </c>
      <c r="AF46" s="28">
        <f t="shared" si="23"/>
        <v>-53515.560449184602</v>
      </c>
      <c r="AG46" s="28">
        <f t="shared" si="23"/>
        <v>-46826.115393036525</v>
      </c>
      <c r="AH46" s="28">
        <f t="shared" si="23"/>
        <v>-40136.670336888448</v>
      </c>
      <c r="AI46" s="28">
        <f t="shared" si="23"/>
        <v>-33447.225280740371</v>
      </c>
      <c r="AJ46" s="28">
        <f t="shared" si="23"/>
        <v>-26757.780224592301</v>
      </c>
      <c r="AK46" s="28">
        <f t="shared" si="23"/>
        <v>-20068.335168444224</v>
      </c>
      <c r="AL46" s="28">
        <f t="shared" si="23"/>
        <v>-13378.890112296151</v>
      </c>
      <c r="AM46" s="28">
        <f t="shared" si="23"/>
        <v>-6689.4450561480753</v>
      </c>
    </row>
    <row r="47" spans="2:39" hidden="1" outlineLevel="1" x14ac:dyDescent="0.25">
      <c r="B47" s="27" t="s">
        <v>41</v>
      </c>
      <c r="C47" s="28">
        <f>+C40</f>
        <v>150000000</v>
      </c>
      <c r="D47" s="28">
        <f>+D46+D43+D44</f>
        <v>-5815357.5688113933</v>
      </c>
      <c r="E47" s="28">
        <f t="shared" ref="E47:AM47" si="24">+E46+E43+E44</f>
        <v>-5808668.1237552455</v>
      </c>
      <c r="F47" s="28">
        <f t="shared" si="24"/>
        <v>-5801978.6786990967</v>
      </c>
      <c r="G47" s="28">
        <f t="shared" si="24"/>
        <v>-5795289.2336429488</v>
      </c>
      <c r="H47" s="28">
        <f t="shared" si="24"/>
        <v>-5788599.7885868009</v>
      </c>
      <c r="I47" s="28">
        <f t="shared" si="24"/>
        <v>-5781910.343530653</v>
      </c>
      <c r="J47" s="28">
        <f t="shared" si="24"/>
        <v>-5775220.8984745042</v>
      </c>
      <c r="K47" s="28">
        <f t="shared" si="24"/>
        <v>-5768531.4534183564</v>
      </c>
      <c r="L47" s="28">
        <f t="shared" si="24"/>
        <v>-5761842.0083622085</v>
      </c>
      <c r="M47" s="28">
        <f t="shared" si="24"/>
        <v>-5755152.5633060606</v>
      </c>
      <c r="N47" s="28">
        <f t="shared" si="24"/>
        <v>-5748463.1182499127</v>
      </c>
      <c r="O47" s="28">
        <f t="shared" si="24"/>
        <v>-5741773.6731937639</v>
      </c>
      <c r="P47" s="28">
        <f t="shared" si="24"/>
        <v>-5735084.2281376161</v>
      </c>
      <c r="Q47" s="28">
        <f t="shared" si="24"/>
        <v>-5728394.7830814682</v>
      </c>
      <c r="R47" s="28">
        <f t="shared" si="24"/>
        <v>-5721705.3380253203</v>
      </c>
      <c r="S47" s="28">
        <f t="shared" si="24"/>
        <v>-5715015.8929691724</v>
      </c>
      <c r="T47" s="28">
        <f t="shared" si="24"/>
        <v>-5708326.4479130236</v>
      </c>
      <c r="U47" s="28">
        <f t="shared" si="24"/>
        <v>-5701637.0028568758</v>
      </c>
      <c r="V47" s="28">
        <f t="shared" si="24"/>
        <v>-5694947.5578007279</v>
      </c>
      <c r="W47" s="28">
        <f t="shared" si="24"/>
        <v>-5688258.11274458</v>
      </c>
      <c r="X47" s="28">
        <f t="shared" si="24"/>
        <v>-5681568.6676884312</v>
      </c>
      <c r="Y47" s="28">
        <f t="shared" si="24"/>
        <v>-5674879.2226322833</v>
      </c>
      <c r="Z47" s="28">
        <f t="shared" si="24"/>
        <v>-5668189.7775761355</v>
      </c>
      <c r="AA47" s="28">
        <f t="shared" si="24"/>
        <v>-5661500.3325199876</v>
      </c>
      <c r="AB47" s="28">
        <f t="shared" si="24"/>
        <v>-5654810.8874638397</v>
      </c>
      <c r="AC47" s="28">
        <f t="shared" si="24"/>
        <v>-5648121.4424076909</v>
      </c>
      <c r="AD47" s="28">
        <f t="shared" si="24"/>
        <v>-5641431.997351543</v>
      </c>
      <c r="AE47" s="28">
        <f t="shared" si="24"/>
        <v>-5634742.5522953952</v>
      </c>
      <c r="AF47" s="28">
        <f t="shared" si="24"/>
        <v>-5628053.1072392473</v>
      </c>
      <c r="AG47" s="28">
        <f t="shared" si="24"/>
        <v>-5621363.6621830994</v>
      </c>
      <c r="AH47" s="28">
        <f t="shared" si="24"/>
        <v>-5614674.2171269506</v>
      </c>
      <c r="AI47" s="28">
        <f t="shared" si="24"/>
        <v>-5607984.7720708027</v>
      </c>
      <c r="AJ47" s="28">
        <f t="shared" si="24"/>
        <v>-5601295.3270146549</v>
      </c>
      <c r="AK47" s="28">
        <f t="shared" si="24"/>
        <v>-5594605.881958507</v>
      </c>
      <c r="AL47" s="28">
        <f t="shared" si="24"/>
        <v>-5587916.4369023582</v>
      </c>
      <c r="AM47" s="28">
        <f t="shared" si="24"/>
        <v>-5581226.9918462103</v>
      </c>
    </row>
    <row r="48" spans="2:39" hidden="1" outlineLevel="1" x14ac:dyDescent="0.25">
      <c r="C48" s="6"/>
    </row>
    <row r="49" spans="1:63" ht="18.75" hidden="1" x14ac:dyDescent="0.3">
      <c r="B49" s="30" t="s">
        <v>67</v>
      </c>
      <c r="C49" s="29">
        <v>0</v>
      </c>
      <c r="D49" s="29">
        <v>1</v>
      </c>
      <c r="E49" s="29">
        <f>+D49+1</f>
        <v>2</v>
      </c>
      <c r="F49" s="29">
        <f t="shared" ref="F49:AM49" si="25">+E49+1</f>
        <v>3</v>
      </c>
      <c r="G49" s="29">
        <f t="shared" si="25"/>
        <v>4</v>
      </c>
      <c r="H49" s="29">
        <f t="shared" si="25"/>
        <v>5</v>
      </c>
      <c r="I49" s="29">
        <f t="shared" si="25"/>
        <v>6</v>
      </c>
      <c r="J49" s="29">
        <f t="shared" si="25"/>
        <v>7</v>
      </c>
      <c r="K49" s="29">
        <f t="shared" si="25"/>
        <v>8</v>
      </c>
      <c r="L49" s="29">
        <f t="shared" si="25"/>
        <v>9</v>
      </c>
      <c r="M49" s="29">
        <f t="shared" si="25"/>
        <v>10</v>
      </c>
      <c r="N49" s="29">
        <f t="shared" si="25"/>
        <v>11</v>
      </c>
      <c r="O49" s="29">
        <f t="shared" si="25"/>
        <v>12</v>
      </c>
      <c r="P49" s="29">
        <f t="shared" si="25"/>
        <v>13</v>
      </c>
      <c r="Q49" s="29">
        <f t="shared" si="25"/>
        <v>14</v>
      </c>
      <c r="R49" s="29">
        <f t="shared" si="25"/>
        <v>15</v>
      </c>
      <c r="S49" s="29">
        <f t="shared" si="25"/>
        <v>16</v>
      </c>
      <c r="T49" s="29">
        <f t="shared" si="25"/>
        <v>17</v>
      </c>
      <c r="U49" s="29">
        <f t="shared" si="25"/>
        <v>18</v>
      </c>
      <c r="V49" s="29">
        <f t="shared" si="25"/>
        <v>19</v>
      </c>
      <c r="W49" s="29">
        <f t="shared" si="25"/>
        <v>20</v>
      </c>
      <c r="X49" s="29">
        <f t="shared" si="25"/>
        <v>21</v>
      </c>
      <c r="Y49" s="29">
        <f t="shared" si="25"/>
        <v>22</v>
      </c>
      <c r="Z49" s="29">
        <f t="shared" si="25"/>
        <v>23</v>
      </c>
      <c r="AA49" s="29">
        <f t="shared" si="25"/>
        <v>24</v>
      </c>
      <c r="AB49" s="29">
        <f t="shared" si="25"/>
        <v>25</v>
      </c>
      <c r="AC49" s="29">
        <f t="shared" si="25"/>
        <v>26</v>
      </c>
      <c r="AD49" s="29">
        <f t="shared" si="25"/>
        <v>27</v>
      </c>
      <c r="AE49" s="29">
        <f t="shared" si="25"/>
        <v>28</v>
      </c>
      <c r="AF49" s="29">
        <f t="shared" si="25"/>
        <v>29</v>
      </c>
      <c r="AG49" s="29">
        <f t="shared" si="25"/>
        <v>30</v>
      </c>
      <c r="AH49" s="29">
        <f t="shared" si="25"/>
        <v>31</v>
      </c>
      <c r="AI49" s="29">
        <f t="shared" si="25"/>
        <v>32</v>
      </c>
      <c r="AJ49" s="29">
        <f t="shared" si="25"/>
        <v>33</v>
      </c>
      <c r="AK49" s="29">
        <f t="shared" si="25"/>
        <v>34</v>
      </c>
      <c r="AL49" s="29">
        <f t="shared" si="25"/>
        <v>35</v>
      </c>
      <c r="AM49" s="29">
        <f t="shared" si="25"/>
        <v>36</v>
      </c>
    </row>
    <row r="50" spans="1:63" ht="18.75" hidden="1" x14ac:dyDescent="0.3">
      <c r="B50" s="30" t="s">
        <v>71</v>
      </c>
      <c r="C50" s="29" t="s">
        <v>34</v>
      </c>
      <c r="D50" s="29" t="s">
        <v>10</v>
      </c>
      <c r="E50" s="29" t="s">
        <v>11</v>
      </c>
      <c r="F50" s="29" t="s">
        <v>12</v>
      </c>
      <c r="G50" s="29" t="s">
        <v>13</v>
      </c>
      <c r="H50" s="29" t="s">
        <v>14</v>
      </c>
      <c r="I50" s="29" t="s">
        <v>15</v>
      </c>
      <c r="J50" s="29" t="s">
        <v>16</v>
      </c>
      <c r="K50" s="29" t="s">
        <v>17</v>
      </c>
      <c r="L50" s="29" t="s">
        <v>18</v>
      </c>
      <c r="M50" s="29" t="s">
        <v>19</v>
      </c>
      <c r="N50" s="29" t="s">
        <v>20</v>
      </c>
      <c r="O50" s="29" t="s">
        <v>21</v>
      </c>
      <c r="P50" s="29" t="s">
        <v>22</v>
      </c>
      <c r="Q50" s="29" t="s">
        <v>23</v>
      </c>
      <c r="R50" s="29" t="s">
        <v>24</v>
      </c>
      <c r="S50" s="29" t="s">
        <v>25</v>
      </c>
      <c r="T50" s="29" t="s">
        <v>26</v>
      </c>
      <c r="U50" s="29" t="s">
        <v>27</v>
      </c>
      <c r="V50" s="29" t="s">
        <v>28</v>
      </c>
      <c r="W50" s="29" t="s">
        <v>29</v>
      </c>
      <c r="X50" s="29" t="s">
        <v>30</v>
      </c>
      <c r="Y50" s="29" t="s">
        <v>31</v>
      </c>
      <c r="Z50" s="29" t="s">
        <v>32</v>
      </c>
      <c r="AA50" s="29" t="s">
        <v>33</v>
      </c>
      <c r="AB50" s="29" t="s">
        <v>42</v>
      </c>
      <c r="AC50" s="29" t="s">
        <v>43</v>
      </c>
      <c r="AD50" s="29" t="s">
        <v>44</v>
      </c>
      <c r="AE50" s="29" t="s">
        <v>45</v>
      </c>
      <c r="AF50" s="29" t="s">
        <v>46</v>
      </c>
      <c r="AG50" s="29" t="s">
        <v>47</v>
      </c>
      <c r="AH50" s="29" t="s">
        <v>48</v>
      </c>
      <c r="AI50" s="29" t="s">
        <v>49</v>
      </c>
      <c r="AJ50" s="29" t="s">
        <v>50</v>
      </c>
      <c r="AK50" s="29" t="s">
        <v>51</v>
      </c>
      <c r="AL50" s="29" t="s">
        <v>52</v>
      </c>
      <c r="AM50" s="29" t="s">
        <v>53</v>
      </c>
    </row>
    <row r="51" spans="1:63" hidden="1" outlineLevel="1" x14ac:dyDescent="0.25">
      <c r="B51" s="27" t="s">
        <v>54</v>
      </c>
      <c r="C51" s="28">
        <f>+C5</f>
        <v>150000000</v>
      </c>
      <c r="D51" s="28">
        <f>PMT($D$14,$C$6,$C$19,0)</f>
        <v>-6285857.3753813608</v>
      </c>
      <c r="E51" s="28">
        <f>+D51</f>
        <v>-6285857.3753813608</v>
      </c>
      <c r="F51" s="28">
        <f t="shared" ref="F51:U51" si="26">+E51</f>
        <v>-6285857.3753813608</v>
      </c>
      <c r="G51" s="28">
        <f t="shared" si="26"/>
        <v>-6285857.3753813608</v>
      </c>
      <c r="H51" s="28">
        <f t="shared" si="26"/>
        <v>-6285857.3753813608</v>
      </c>
      <c r="I51" s="28">
        <f t="shared" si="26"/>
        <v>-6285857.3753813608</v>
      </c>
      <c r="J51" s="28">
        <f t="shared" si="26"/>
        <v>-6285857.3753813608</v>
      </c>
      <c r="K51" s="28">
        <f t="shared" si="26"/>
        <v>-6285857.3753813608</v>
      </c>
      <c r="L51" s="28">
        <f t="shared" si="26"/>
        <v>-6285857.3753813608</v>
      </c>
      <c r="M51" s="28">
        <f t="shared" si="26"/>
        <v>-6285857.3753813608</v>
      </c>
      <c r="N51" s="28">
        <f t="shared" si="26"/>
        <v>-6285857.3753813608</v>
      </c>
      <c r="O51" s="28">
        <f t="shared" si="26"/>
        <v>-6285857.3753813608</v>
      </c>
      <c r="P51" s="28">
        <f t="shared" si="26"/>
        <v>-6285857.3753813608</v>
      </c>
      <c r="Q51" s="28">
        <f t="shared" si="26"/>
        <v>-6285857.3753813608</v>
      </c>
      <c r="R51" s="28">
        <f t="shared" si="26"/>
        <v>-6285857.3753813608</v>
      </c>
      <c r="S51" s="28">
        <f t="shared" si="26"/>
        <v>-6285857.3753813608</v>
      </c>
      <c r="T51" s="28">
        <f t="shared" si="26"/>
        <v>-6285857.3753813608</v>
      </c>
      <c r="U51" s="28">
        <f t="shared" si="26"/>
        <v>-6285857.3753813608</v>
      </c>
      <c r="V51" s="28">
        <f>+U51</f>
        <v>-6285857.3753813608</v>
      </c>
      <c r="W51" s="28">
        <f t="shared" ref="W51:AM51" si="27">+V51</f>
        <v>-6285857.3753813608</v>
      </c>
      <c r="X51" s="28">
        <f t="shared" si="27"/>
        <v>-6285857.3753813608</v>
      </c>
      <c r="Y51" s="28">
        <f t="shared" si="27"/>
        <v>-6285857.3753813608</v>
      </c>
      <c r="Z51" s="28">
        <f t="shared" si="27"/>
        <v>-6285857.3753813608</v>
      </c>
      <c r="AA51" s="28">
        <f t="shared" si="27"/>
        <v>-6285857.3753813608</v>
      </c>
      <c r="AB51" s="28">
        <f t="shared" si="27"/>
        <v>-6285857.3753813608</v>
      </c>
      <c r="AC51" s="28">
        <f t="shared" si="27"/>
        <v>-6285857.3753813608</v>
      </c>
      <c r="AD51" s="28">
        <f t="shared" si="27"/>
        <v>-6285857.3753813608</v>
      </c>
      <c r="AE51" s="28">
        <f t="shared" si="27"/>
        <v>-6285857.3753813608</v>
      </c>
      <c r="AF51" s="28">
        <f t="shared" si="27"/>
        <v>-6285857.3753813608</v>
      </c>
      <c r="AG51" s="28">
        <f t="shared" si="27"/>
        <v>-6285857.3753813608</v>
      </c>
      <c r="AH51" s="28">
        <f t="shared" si="27"/>
        <v>-6285857.3753813608</v>
      </c>
      <c r="AI51" s="28">
        <f t="shared" si="27"/>
        <v>-6285857.3753813608</v>
      </c>
      <c r="AJ51" s="28">
        <f t="shared" si="27"/>
        <v>-6285857.3753813608</v>
      </c>
      <c r="AK51" s="28">
        <f t="shared" si="27"/>
        <v>-6285857.3753813608</v>
      </c>
      <c r="AL51" s="28">
        <f t="shared" si="27"/>
        <v>-6285857.3753813608</v>
      </c>
      <c r="AM51" s="28">
        <f t="shared" si="27"/>
        <v>-6285857.3753813608</v>
      </c>
    </row>
    <row r="52" spans="1:63" hidden="1" outlineLevel="1" x14ac:dyDescent="0.25">
      <c r="B52" s="27" t="s">
        <v>37</v>
      </c>
      <c r="C52" s="27"/>
      <c r="D52" s="28">
        <f>CUMIPMT($D$14,$C$6,$C$19,D49,D49,0)</f>
        <v>-3625000.0000000005</v>
      </c>
      <c r="E52" s="28">
        <f t="shared" ref="E52:AM52" si="28">CUMIPMT($D$14,$C$6,$C$19,E49,E49,0)</f>
        <v>-3560695.9467616179</v>
      </c>
      <c r="F52" s="28">
        <f t="shared" si="28"/>
        <v>-3494837.8789033075</v>
      </c>
      <c r="G52" s="28">
        <f t="shared" si="28"/>
        <v>-3427388.2410717546</v>
      </c>
      <c r="H52" s="28">
        <f t="shared" si="28"/>
        <v>-3358308.570325939</v>
      </c>
      <c r="I52" s="28">
        <f t="shared" si="28"/>
        <v>-3287559.4742037663</v>
      </c>
      <c r="J52" s="28">
        <f t="shared" si="28"/>
        <v>-3215100.6082586413</v>
      </c>
      <c r="K52" s="28">
        <f t="shared" si="28"/>
        <v>-3140890.6530531752</v>
      </c>
      <c r="L52" s="28">
        <f t="shared" si="28"/>
        <v>-3064887.2905969108</v>
      </c>
      <c r="M52" s="28">
        <f t="shared" si="28"/>
        <v>-2987047.1802146197</v>
      </c>
      <c r="N52" s="28">
        <f t="shared" si="28"/>
        <v>-2907325.933831424</v>
      </c>
      <c r="O52" s="28">
        <f t="shared" si="28"/>
        <v>-2825678.0906606335</v>
      </c>
      <c r="P52" s="28">
        <f t="shared" si="28"/>
        <v>-2742057.0912798825</v>
      </c>
      <c r="Q52" s="28">
        <f t="shared" si="28"/>
        <v>-2656415.251080764</v>
      </c>
      <c r="R52" s="28">
        <f t="shared" si="28"/>
        <v>-2568703.7330768323</v>
      </c>
      <c r="S52" s="28">
        <f t="shared" si="28"/>
        <v>-2478872.5200544731</v>
      </c>
      <c r="T52" s="28">
        <f t="shared" si="28"/>
        <v>-2386870.3860507398</v>
      </c>
      <c r="U52" s="28">
        <f t="shared" si="28"/>
        <v>-2292644.8671419164</v>
      </c>
      <c r="V52" s="28">
        <f t="shared" si="28"/>
        <v>-2196142.2315261294</v>
      </c>
      <c r="W52" s="28">
        <f t="shared" si="28"/>
        <v>-2097307.4488829616</v>
      </c>
      <c r="X52" s="28">
        <f t="shared" si="28"/>
        <v>-1996084.1589925839</v>
      </c>
      <c r="Y52" s="28">
        <f t="shared" si="28"/>
        <v>-1892414.6395965219</v>
      </c>
      <c r="Z52" s="28">
        <f t="shared" si="28"/>
        <v>-1786239.773481722</v>
      </c>
      <c r="AA52" s="28">
        <f t="shared" si="28"/>
        <v>-1677499.0147691462</v>
      </c>
      <c r="AB52" s="28">
        <f t="shared" si="28"/>
        <v>-1566130.3543876847</v>
      </c>
      <c r="AC52" s="28">
        <f t="shared" si="28"/>
        <v>-1452070.2847136706</v>
      </c>
      <c r="AD52" s="28">
        <f t="shared" si="28"/>
        <v>-1335253.7633558679</v>
      </c>
      <c r="AE52" s="28">
        <f t="shared" si="28"/>
        <v>-1215614.1760652531</v>
      </c>
      <c r="AF52" s="28">
        <f t="shared" si="28"/>
        <v>-1093083.2987484466</v>
      </c>
      <c r="AG52" s="28">
        <f t="shared" si="28"/>
        <v>-967591.25856315158</v>
      </c>
      <c r="AH52" s="28">
        <f t="shared" si="28"/>
        <v>-839066.49407337792</v>
      </c>
      <c r="AI52" s="28">
        <f t="shared" si="28"/>
        <v>-707435.71444176789</v>
      </c>
      <c r="AJ52" s="28">
        <f t="shared" si="28"/>
        <v>-572623.85763572808</v>
      </c>
      <c r="AK52" s="28">
        <f t="shared" si="28"/>
        <v>-434554.04762354214</v>
      </c>
      <c r="AL52" s="28">
        <f t="shared" si="28"/>
        <v>-293147.55053606071</v>
      </c>
      <c r="AM52" s="28">
        <f t="shared" si="28"/>
        <v>-148323.72976896632</v>
      </c>
    </row>
    <row r="53" spans="1:63" hidden="1" outlineLevel="1" x14ac:dyDescent="0.25">
      <c r="B53" s="27" t="s">
        <v>36</v>
      </c>
      <c r="C53" s="27"/>
      <c r="D53" s="28">
        <f>CUMPRINC($D$14,$C$6,$C$19,D49,D49,0)</f>
        <v>-2660857.3753813603</v>
      </c>
      <c r="E53" s="28">
        <f t="shared" ref="E53:AM53" si="29">CUMPRINC($D$14,$C$6,$C$19,E49,E49,0)</f>
        <v>-2725161.4286197429</v>
      </c>
      <c r="F53" s="28">
        <f t="shared" si="29"/>
        <v>-2791019.4964780533</v>
      </c>
      <c r="G53" s="28">
        <f t="shared" si="29"/>
        <v>-2858469.1343096062</v>
      </c>
      <c r="H53" s="28">
        <f t="shared" si="29"/>
        <v>-2927548.8050554218</v>
      </c>
      <c r="I53" s="28">
        <f t="shared" si="29"/>
        <v>-2998297.9011775944</v>
      </c>
      <c r="J53" s="28">
        <f t="shared" si="29"/>
        <v>-3070756.7671227194</v>
      </c>
      <c r="K53" s="28">
        <f t="shared" si="29"/>
        <v>-3144966.7223281856</v>
      </c>
      <c r="L53" s="28">
        <f t="shared" si="29"/>
        <v>-3220970.08478445</v>
      </c>
      <c r="M53" s="28">
        <f t="shared" si="29"/>
        <v>-3298810.195166741</v>
      </c>
      <c r="N53" s="28">
        <f t="shared" si="29"/>
        <v>-3378531.4415499368</v>
      </c>
      <c r="O53" s="28">
        <f t="shared" si="29"/>
        <v>-3460179.2847207272</v>
      </c>
      <c r="P53" s="28">
        <f t="shared" si="29"/>
        <v>-3543800.2841014783</v>
      </c>
      <c r="Q53" s="28">
        <f t="shared" si="29"/>
        <v>-3629442.1243005968</v>
      </c>
      <c r="R53" s="28">
        <f t="shared" si="29"/>
        <v>-3717153.6423045285</v>
      </c>
      <c r="S53" s="28">
        <f t="shared" si="29"/>
        <v>-3806984.8553268877</v>
      </c>
      <c r="T53" s="28">
        <f t="shared" si="29"/>
        <v>-3898986.989330621</v>
      </c>
      <c r="U53" s="28">
        <f t="shared" si="29"/>
        <v>-3993212.5082394443</v>
      </c>
      <c r="V53" s="28">
        <f t="shared" si="29"/>
        <v>-4089715.1438552313</v>
      </c>
      <c r="W53" s="28">
        <f t="shared" si="29"/>
        <v>-4188549.9264983991</v>
      </c>
      <c r="X53" s="28">
        <f t="shared" si="29"/>
        <v>-4289773.2163887769</v>
      </c>
      <c r="Y53" s="28">
        <f t="shared" si="29"/>
        <v>-4393442.7357848389</v>
      </c>
      <c r="Z53" s="28">
        <f t="shared" si="29"/>
        <v>-4499617.6018996388</v>
      </c>
      <c r="AA53" s="28">
        <f t="shared" si="29"/>
        <v>-4608358.3606122145</v>
      </c>
      <c r="AB53" s="28">
        <f t="shared" si="29"/>
        <v>-4719727.020993676</v>
      </c>
      <c r="AC53" s="28">
        <f t="shared" si="29"/>
        <v>-4833787.0906676902</v>
      </c>
      <c r="AD53" s="28">
        <f t="shared" si="29"/>
        <v>-4950603.6120254928</v>
      </c>
      <c r="AE53" s="28">
        <f t="shared" si="29"/>
        <v>-5070243.1993161077</v>
      </c>
      <c r="AF53" s="28">
        <f t="shared" si="29"/>
        <v>-5192774.0766329141</v>
      </c>
      <c r="AG53" s="28">
        <f t="shared" si="29"/>
        <v>-5318266.1168182092</v>
      </c>
      <c r="AH53" s="28">
        <f t="shared" si="29"/>
        <v>-5446790.8813079828</v>
      </c>
      <c r="AI53" s="28">
        <f t="shared" si="29"/>
        <v>-5578421.6609395929</v>
      </c>
      <c r="AJ53" s="28">
        <f t="shared" si="29"/>
        <v>-5713233.5177456327</v>
      </c>
      <c r="AK53" s="28">
        <f t="shared" si="29"/>
        <v>-5851303.3277578186</v>
      </c>
      <c r="AL53" s="28">
        <f t="shared" si="29"/>
        <v>-5992709.8248453001</v>
      </c>
      <c r="AM53" s="28">
        <f t="shared" si="29"/>
        <v>-6137533.6456123944</v>
      </c>
    </row>
    <row r="54" spans="1:63" hidden="1" outlineLevel="1" x14ac:dyDescent="0.25">
      <c r="B54" s="27" t="s">
        <v>38</v>
      </c>
      <c r="C54" s="27"/>
      <c r="D54" s="28">
        <f>+SUM(D52:D53)</f>
        <v>-6285857.3753813608</v>
      </c>
      <c r="E54" s="28">
        <f>+SUM(E52:E53)</f>
        <v>-6285857.3753813608</v>
      </c>
      <c r="F54" s="28">
        <f t="shared" ref="F54:AM54" si="30">+SUM(F52:F53)</f>
        <v>-6285857.3753813608</v>
      </c>
      <c r="G54" s="28">
        <f t="shared" si="30"/>
        <v>-6285857.3753813608</v>
      </c>
      <c r="H54" s="28">
        <f t="shared" si="30"/>
        <v>-6285857.3753813608</v>
      </c>
      <c r="I54" s="28">
        <f t="shared" si="30"/>
        <v>-6285857.3753813608</v>
      </c>
      <c r="J54" s="28">
        <f t="shared" si="30"/>
        <v>-6285857.3753813608</v>
      </c>
      <c r="K54" s="28">
        <f t="shared" si="30"/>
        <v>-6285857.3753813608</v>
      </c>
      <c r="L54" s="28">
        <f t="shared" si="30"/>
        <v>-6285857.3753813608</v>
      </c>
      <c r="M54" s="28">
        <f t="shared" si="30"/>
        <v>-6285857.3753813608</v>
      </c>
      <c r="N54" s="28">
        <f t="shared" si="30"/>
        <v>-6285857.3753813608</v>
      </c>
      <c r="O54" s="28">
        <f t="shared" si="30"/>
        <v>-6285857.3753813608</v>
      </c>
      <c r="P54" s="28">
        <f t="shared" si="30"/>
        <v>-6285857.3753813608</v>
      </c>
      <c r="Q54" s="28">
        <f t="shared" si="30"/>
        <v>-6285857.3753813608</v>
      </c>
      <c r="R54" s="28">
        <f t="shared" si="30"/>
        <v>-6285857.3753813608</v>
      </c>
      <c r="S54" s="28">
        <f t="shared" si="30"/>
        <v>-6285857.3753813608</v>
      </c>
      <c r="T54" s="28">
        <f t="shared" si="30"/>
        <v>-6285857.3753813608</v>
      </c>
      <c r="U54" s="28">
        <f t="shared" si="30"/>
        <v>-6285857.3753813608</v>
      </c>
      <c r="V54" s="28">
        <f t="shared" si="30"/>
        <v>-6285857.3753813608</v>
      </c>
      <c r="W54" s="28">
        <f t="shared" si="30"/>
        <v>-6285857.3753813608</v>
      </c>
      <c r="X54" s="28">
        <f t="shared" si="30"/>
        <v>-6285857.3753813608</v>
      </c>
      <c r="Y54" s="28">
        <f t="shared" si="30"/>
        <v>-6285857.3753813608</v>
      </c>
      <c r="Z54" s="28">
        <f t="shared" si="30"/>
        <v>-6285857.3753813608</v>
      </c>
      <c r="AA54" s="28">
        <f t="shared" si="30"/>
        <v>-6285857.3753813608</v>
      </c>
      <c r="AB54" s="28">
        <f t="shared" si="30"/>
        <v>-6285857.3753813608</v>
      </c>
      <c r="AC54" s="28">
        <f t="shared" si="30"/>
        <v>-6285857.3753813608</v>
      </c>
      <c r="AD54" s="28">
        <f t="shared" si="30"/>
        <v>-6285857.3753813608</v>
      </c>
      <c r="AE54" s="28">
        <f t="shared" si="30"/>
        <v>-6285857.3753813608</v>
      </c>
      <c r="AF54" s="28">
        <f t="shared" si="30"/>
        <v>-6285857.3753813608</v>
      </c>
      <c r="AG54" s="28">
        <f t="shared" si="30"/>
        <v>-6285857.3753813608</v>
      </c>
      <c r="AH54" s="28">
        <f t="shared" si="30"/>
        <v>-6285857.3753813608</v>
      </c>
      <c r="AI54" s="28">
        <f t="shared" si="30"/>
        <v>-6285857.3753813608</v>
      </c>
      <c r="AJ54" s="28">
        <f t="shared" si="30"/>
        <v>-6285857.3753813608</v>
      </c>
      <c r="AK54" s="28">
        <f t="shared" si="30"/>
        <v>-6285857.3753813608</v>
      </c>
      <c r="AL54" s="28">
        <f t="shared" si="30"/>
        <v>-6285857.3753813608</v>
      </c>
      <c r="AM54" s="28">
        <f t="shared" si="30"/>
        <v>-6285857.3753813608</v>
      </c>
    </row>
    <row r="55" spans="1:63" hidden="1" outlineLevel="1" x14ac:dyDescent="0.25">
      <c r="B55" s="31" t="s">
        <v>72</v>
      </c>
      <c r="C55" s="31"/>
      <c r="D55" s="32">
        <f>-C8</f>
        <v>-4.2828999999999999E-2</v>
      </c>
      <c r="E55" s="32">
        <f>+D55</f>
        <v>-4.2828999999999999E-2</v>
      </c>
      <c r="F55" s="32">
        <f t="shared" ref="F55:AM55" si="31">+E55</f>
        <v>-4.2828999999999999E-2</v>
      </c>
      <c r="G55" s="32">
        <f t="shared" si="31"/>
        <v>-4.2828999999999999E-2</v>
      </c>
      <c r="H55" s="32">
        <f t="shared" si="31"/>
        <v>-4.2828999999999999E-2</v>
      </c>
      <c r="I55" s="32">
        <f t="shared" si="31"/>
        <v>-4.2828999999999999E-2</v>
      </c>
      <c r="J55" s="32">
        <f t="shared" si="31"/>
        <v>-4.2828999999999999E-2</v>
      </c>
      <c r="K55" s="32">
        <f t="shared" si="31"/>
        <v>-4.2828999999999999E-2</v>
      </c>
      <c r="L55" s="32">
        <f t="shared" si="31"/>
        <v>-4.2828999999999999E-2</v>
      </c>
      <c r="M55" s="32">
        <f t="shared" si="31"/>
        <v>-4.2828999999999999E-2</v>
      </c>
      <c r="N55" s="32">
        <f t="shared" si="31"/>
        <v>-4.2828999999999999E-2</v>
      </c>
      <c r="O55" s="32">
        <f t="shared" si="31"/>
        <v>-4.2828999999999999E-2</v>
      </c>
      <c r="P55" s="32">
        <f t="shared" si="31"/>
        <v>-4.2828999999999999E-2</v>
      </c>
      <c r="Q55" s="32">
        <f t="shared" si="31"/>
        <v>-4.2828999999999999E-2</v>
      </c>
      <c r="R55" s="32">
        <f t="shared" si="31"/>
        <v>-4.2828999999999999E-2</v>
      </c>
      <c r="S55" s="32">
        <f t="shared" si="31"/>
        <v>-4.2828999999999999E-2</v>
      </c>
      <c r="T55" s="32">
        <f t="shared" si="31"/>
        <v>-4.2828999999999999E-2</v>
      </c>
      <c r="U55" s="32">
        <f t="shared" si="31"/>
        <v>-4.2828999999999999E-2</v>
      </c>
      <c r="V55" s="32">
        <f t="shared" si="31"/>
        <v>-4.2828999999999999E-2</v>
      </c>
      <c r="W55" s="32">
        <f t="shared" si="31"/>
        <v>-4.2828999999999999E-2</v>
      </c>
      <c r="X55" s="32">
        <f t="shared" si="31"/>
        <v>-4.2828999999999999E-2</v>
      </c>
      <c r="Y55" s="32">
        <f t="shared" si="31"/>
        <v>-4.2828999999999999E-2</v>
      </c>
      <c r="Z55" s="32">
        <f t="shared" si="31"/>
        <v>-4.2828999999999999E-2</v>
      </c>
      <c r="AA55" s="32">
        <f t="shared" si="31"/>
        <v>-4.2828999999999999E-2</v>
      </c>
      <c r="AB55" s="32">
        <f t="shared" si="31"/>
        <v>-4.2828999999999999E-2</v>
      </c>
      <c r="AC55" s="32">
        <f t="shared" si="31"/>
        <v>-4.2828999999999999E-2</v>
      </c>
      <c r="AD55" s="32">
        <f t="shared" si="31"/>
        <v>-4.2828999999999999E-2</v>
      </c>
      <c r="AE55" s="32">
        <f t="shared" si="31"/>
        <v>-4.2828999999999999E-2</v>
      </c>
      <c r="AF55" s="32">
        <f t="shared" si="31"/>
        <v>-4.2828999999999999E-2</v>
      </c>
      <c r="AG55" s="32">
        <f t="shared" si="31"/>
        <v>-4.2828999999999999E-2</v>
      </c>
      <c r="AH55" s="32">
        <f t="shared" si="31"/>
        <v>-4.2828999999999999E-2</v>
      </c>
      <c r="AI55" s="32">
        <f t="shared" si="31"/>
        <v>-4.2828999999999999E-2</v>
      </c>
      <c r="AJ55" s="32">
        <f t="shared" si="31"/>
        <v>-4.2828999999999999E-2</v>
      </c>
      <c r="AK55" s="32">
        <f t="shared" si="31"/>
        <v>-4.2828999999999999E-2</v>
      </c>
      <c r="AL55" s="32">
        <f t="shared" si="31"/>
        <v>-4.2828999999999999E-2</v>
      </c>
      <c r="AM55" s="32">
        <f t="shared" si="31"/>
        <v>-4.2828999999999999E-2</v>
      </c>
    </row>
    <row r="56" spans="1:63" hidden="1" outlineLevel="1" x14ac:dyDescent="0.25">
      <c r="B56" s="27" t="s">
        <v>39</v>
      </c>
      <c r="C56" s="27"/>
      <c r="D56" s="28">
        <f>+SUM(D52:$AM52)+SUM(D53:$AM53)+SUM(D55:$AM55)</f>
        <v>-226290867.05557299</v>
      </c>
      <c r="E56" s="28">
        <f>+SUM(E52:$AM52)+SUM(E53:$AM53)+SUM(E55:$AM55)</f>
        <v>-220005009.63736263</v>
      </c>
      <c r="F56" s="28">
        <f>+SUM(F52:$AM52)+SUM(F53:$AM53)+SUM(F55:$AM55)</f>
        <v>-213719152.21915227</v>
      </c>
      <c r="G56" s="28">
        <f>+SUM(G52:$AM52)+SUM(G53:$AM53)+SUM(G55:$AM55)</f>
        <v>-207433294.80094191</v>
      </c>
      <c r="H56" s="28">
        <f>+SUM(H52:$AM52)+SUM(H53:$AM53)+SUM(H55:$AM55)</f>
        <v>-201147437.38273159</v>
      </c>
      <c r="I56" s="28">
        <f>+SUM(I52:$AM52)+SUM(I53:$AM53)+SUM(I55:$AM55)</f>
        <v>-194861579.96452123</v>
      </c>
      <c r="J56" s="28">
        <f>+SUM(J52:$AM52)+SUM(J53:$AM53)+SUM(J55:$AM55)</f>
        <v>-188575722.54631084</v>
      </c>
      <c r="K56" s="28">
        <f>+SUM(K52:$AM52)+SUM(K53:$AM53)+SUM(K55:$AM55)</f>
        <v>-182289865.12810045</v>
      </c>
      <c r="L56" s="28">
        <f>+SUM(L52:$AM52)+SUM(L53:$AM53)+SUM(L55:$AM55)</f>
        <v>-176004007.70989013</v>
      </c>
      <c r="M56" s="28">
        <f>+SUM(M52:$AM52)+SUM(M53:$AM53)+SUM(M55:$AM55)</f>
        <v>-169718150.29167977</v>
      </c>
      <c r="N56" s="28">
        <f>+SUM(N52:$AM52)+SUM(N53:$AM53)+SUM(N55:$AM55)</f>
        <v>-163432292.87346938</v>
      </c>
      <c r="O56" s="28">
        <f>+SUM(O52:$AM52)+SUM(O53:$AM53)+SUM(O55:$AM55)</f>
        <v>-157146435.455259</v>
      </c>
      <c r="P56" s="28">
        <f>+SUM(P52:$AM52)+SUM(P53:$AM53)+SUM(P55:$AM55)</f>
        <v>-150860578.03704864</v>
      </c>
      <c r="Q56" s="28">
        <f>+SUM(Q52:$AM52)+SUM(Q53:$AM53)+SUM(Q55:$AM55)</f>
        <v>-144574720.61883828</v>
      </c>
      <c r="R56" s="28">
        <f>+SUM(R52:$AM52)+SUM(R53:$AM53)+SUM(R55:$AM55)</f>
        <v>-138288863.20062795</v>
      </c>
      <c r="S56" s="28">
        <f>+SUM(S52:$AM52)+SUM(S53:$AM53)+SUM(S55:$AM55)</f>
        <v>-132003005.78241757</v>
      </c>
      <c r="T56" s="28">
        <f>+SUM(T52:$AM52)+SUM(T53:$AM53)+SUM(T55:$AM55)</f>
        <v>-125717148.36420722</v>
      </c>
      <c r="U56" s="28">
        <f>+SUM(U52:$AM52)+SUM(U53:$AM53)+SUM(U55:$AM55)</f>
        <v>-119431290.94599684</v>
      </c>
      <c r="V56" s="28">
        <f>+SUM(V52:$AM52)+SUM(V53:$AM53)+SUM(V55:$AM55)</f>
        <v>-113145433.52778649</v>
      </c>
      <c r="W56" s="28">
        <f>+SUM(W52:$AM52)+SUM(W53:$AM53)+SUM(W55:$AM55)</f>
        <v>-106859576.10957614</v>
      </c>
      <c r="X56" s="28">
        <f>+SUM(X52:$AM52)+SUM(X53:$AM53)+SUM(X55:$AM55)</f>
        <v>-100573718.69136578</v>
      </c>
      <c r="Y56" s="28">
        <f>+SUM(Y52:$AM52)+SUM(Y53:$AM53)+SUM(Y55:$AM55)</f>
        <v>-94287861.273155406</v>
      </c>
      <c r="Z56" s="28">
        <f>+SUM(Z52:$AM52)+SUM(Z53:$AM53)+SUM(Z55:$AM55)</f>
        <v>-88002003.854945064</v>
      </c>
      <c r="AA56" s="28">
        <f>+SUM(AA52:$AM52)+SUM(AA53:$AM53)+SUM(AA55:$AM55)</f>
        <v>-81716146.436734676</v>
      </c>
      <c r="AB56" s="28">
        <f>+SUM(AB52:$AM52)+SUM(AB53:$AM53)+SUM(AB55:$AM55)</f>
        <v>-75430289.018524319</v>
      </c>
      <c r="AC56" s="28">
        <f>+SUM(AC52:$AM52)+SUM(AC53:$AM53)+SUM(AC55:$AM55)</f>
        <v>-69144431.600313976</v>
      </c>
      <c r="AD56" s="28">
        <f>+SUM(AD52:$AM52)+SUM(AD53:$AM53)+SUM(AD55:$AM55)</f>
        <v>-62858574.182103612</v>
      </c>
      <c r="AE56" s="28">
        <f>+SUM(AE52:$AM52)+SUM(AE53:$AM53)+SUM(AE55:$AM55)</f>
        <v>-56572716.763893247</v>
      </c>
      <c r="AF56" s="28">
        <f>+SUM(AF52:$AM52)+SUM(AF53:$AM53)+SUM(AF55:$AM55)</f>
        <v>-50286859.345682889</v>
      </c>
      <c r="AG56" s="28">
        <f>+SUM(AG52:$AM52)+SUM(AG53:$AM53)+SUM(AG55:$AM55)</f>
        <v>-44001001.927472532</v>
      </c>
      <c r="AH56" s="28">
        <f>+SUM(AH52:$AM52)+SUM(AH53:$AM53)+SUM(AH55:$AM55)</f>
        <v>-37715144.509262159</v>
      </c>
      <c r="AI56" s="28">
        <f>+SUM(AI52:$AM52)+SUM(AI53:$AM53)+SUM(AI55:$AM55)</f>
        <v>-31429287.091051806</v>
      </c>
      <c r="AJ56" s="28">
        <f>+SUM(AJ52:$AM52)+SUM(AJ53:$AM53)+SUM(AJ55:$AM55)</f>
        <v>-25143429.672841445</v>
      </c>
      <c r="AK56" s="28">
        <f>+SUM(AK52:$AM52)+SUM(AK53:$AM53)+SUM(AK55:$AM55)</f>
        <v>-18857572.254631083</v>
      </c>
      <c r="AL56" s="28">
        <f>+SUM(AL52:$AM52)+SUM(AL53:$AM53)+SUM(AL55:$AM55)</f>
        <v>-12571714.836420724</v>
      </c>
      <c r="AM56" s="28">
        <f>+SUM(AM52:$AM52)+SUM(AM53:$AM53)+SUM(AM55:$AM55)</f>
        <v>-6285857.4182103612</v>
      </c>
    </row>
    <row r="57" spans="1:63" hidden="1" outlineLevel="1" x14ac:dyDescent="0.25">
      <c r="B57" s="27" t="s">
        <v>40</v>
      </c>
      <c r="C57" s="28"/>
      <c r="D57" s="28">
        <f t="shared" ref="D57:AM57" si="32">+D56*$C$7/1000000</f>
        <v>-271549.04046668758</v>
      </c>
      <c r="E57" s="28">
        <f t="shared" si="32"/>
        <v>-264006.01156483515</v>
      </c>
      <c r="F57" s="28">
        <f t="shared" si="32"/>
        <v>-256462.98266298271</v>
      </c>
      <c r="G57" s="28">
        <f t="shared" si="32"/>
        <v>-248919.95376113031</v>
      </c>
      <c r="H57" s="28">
        <f t="shared" si="32"/>
        <v>-241376.9248592779</v>
      </c>
      <c r="I57" s="28">
        <f t="shared" si="32"/>
        <v>-233833.89595742547</v>
      </c>
      <c r="J57" s="28">
        <f t="shared" si="32"/>
        <v>-226290.86705557301</v>
      </c>
      <c r="K57" s="28">
        <f t="shared" si="32"/>
        <v>-218747.83815372054</v>
      </c>
      <c r="L57" s="28">
        <f t="shared" si="32"/>
        <v>-211204.80925186817</v>
      </c>
      <c r="M57" s="28">
        <f t="shared" si="32"/>
        <v>-203661.7803500157</v>
      </c>
      <c r="N57" s="28">
        <f t="shared" si="32"/>
        <v>-196118.75144816327</v>
      </c>
      <c r="O57" s="28">
        <f t="shared" si="32"/>
        <v>-188575.7225463108</v>
      </c>
      <c r="P57" s="28">
        <f t="shared" si="32"/>
        <v>-181032.69364445837</v>
      </c>
      <c r="Q57" s="28">
        <f t="shared" si="32"/>
        <v>-173489.66474260594</v>
      </c>
      <c r="R57" s="28">
        <f t="shared" si="32"/>
        <v>-165946.63584075353</v>
      </c>
      <c r="S57" s="28">
        <f t="shared" si="32"/>
        <v>-158403.6069389011</v>
      </c>
      <c r="T57" s="28">
        <f t="shared" si="32"/>
        <v>-150860.57803704869</v>
      </c>
      <c r="U57" s="28">
        <f t="shared" si="32"/>
        <v>-143317.5491351962</v>
      </c>
      <c r="V57" s="28">
        <f t="shared" si="32"/>
        <v>-135774.52023334379</v>
      </c>
      <c r="W57" s="28">
        <f t="shared" si="32"/>
        <v>-128231.49133149136</v>
      </c>
      <c r="X57" s="28">
        <f t="shared" si="32"/>
        <v>-120688.46242963894</v>
      </c>
      <c r="Y57" s="28">
        <f t="shared" si="32"/>
        <v>-113145.43352778649</v>
      </c>
      <c r="Z57" s="28">
        <f t="shared" si="32"/>
        <v>-105602.40462593408</v>
      </c>
      <c r="AA57" s="28">
        <f t="shared" si="32"/>
        <v>-98059.375724081605</v>
      </c>
      <c r="AB57" s="28">
        <f t="shared" si="32"/>
        <v>-90516.346822229185</v>
      </c>
      <c r="AC57" s="28">
        <f t="shared" si="32"/>
        <v>-82973.317920376765</v>
      </c>
      <c r="AD57" s="28">
        <f t="shared" si="32"/>
        <v>-75430.289018524345</v>
      </c>
      <c r="AE57" s="28">
        <f t="shared" si="32"/>
        <v>-67887.260116671896</v>
      </c>
      <c r="AF57" s="28">
        <f t="shared" si="32"/>
        <v>-60344.231214819469</v>
      </c>
      <c r="AG57" s="28">
        <f t="shared" si="32"/>
        <v>-52801.202312967042</v>
      </c>
      <c r="AH57" s="28">
        <f t="shared" si="32"/>
        <v>-45258.173411114592</v>
      </c>
      <c r="AI57" s="28">
        <f t="shared" si="32"/>
        <v>-37715.144509262173</v>
      </c>
      <c r="AJ57" s="28">
        <f t="shared" si="32"/>
        <v>-30172.115607409734</v>
      </c>
      <c r="AK57" s="28">
        <f t="shared" si="32"/>
        <v>-22629.0867055573</v>
      </c>
      <c r="AL57" s="28">
        <f t="shared" si="32"/>
        <v>-15086.057803704869</v>
      </c>
      <c r="AM57" s="28">
        <f t="shared" si="32"/>
        <v>-7543.0289018524336</v>
      </c>
    </row>
    <row r="58" spans="1:63" hidden="1" outlineLevel="1" x14ac:dyDescent="0.25">
      <c r="B58" s="27" t="s">
        <v>41</v>
      </c>
      <c r="C58" s="28">
        <f>+C51</f>
        <v>150000000</v>
      </c>
      <c r="D58" s="28">
        <f>+D57+D54+D55</f>
        <v>-6557406.4586770488</v>
      </c>
      <c r="E58" s="28">
        <f t="shared" ref="E58:AM58" si="33">+E57+E54+E55</f>
        <v>-6549863.4297751961</v>
      </c>
      <c r="F58" s="28">
        <f t="shared" si="33"/>
        <v>-6542320.4008733435</v>
      </c>
      <c r="G58" s="28">
        <f t="shared" si="33"/>
        <v>-6534777.3719714917</v>
      </c>
      <c r="H58" s="28">
        <f t="shared" si="33"/>
        <v>-6527234.3430696391</v>
      </c>
      <c r="I58" s="28">
        <f t="shared" si="33"/>
        <v>-6519691.3141677864</v>
      </c>
      <c r="J58" s="28">
        <f t="shared" si="33"/>
        <v>-6512148.2852659337</v>
      </c>
      <c r="K58" s="28">
        <f t="shared" si="33"/>
        <v>-6504605.256364082</v>
      </c>
      <c r="L58" s="28">
        <f t="shared" si="33"/>
        <v>-6497062.2274622293</v>
      </c>
      <c r="M58" s="28">
        <f t="shared" si="33"/>
        <v>-6489519.1985603767</v>
      </c>
      <c r="N58" s="28">
        <f t="shared" si="33"/>
        <v>-6481976.169658524</v>
      </c>
      <c r="O58" s="28">
        <f t="shared" si="33"/>
        <v>-6474433.1407566722</v>
      </c>
      <c r="P58" s="28">
        <f t="shared" si="33"/>
        <v>-6466890.1118548196</v>
      </c>
      <c r="Q58" s="28">
        <f t="shared" si="33"/>
        <v>-6459347.0829529669</v>
      </c>
      <c r="R58" s="28">
        <f t="shared" si="33"/>
        <v>-6451804.0540511142</v>
      </c>
      <c r="S58" s="28">
        <f t="shared" si="33"/>
        <v>-6444261.0251492625</v>
      </c>
      <c r="T58" s="28">
        <f t="shared" si="33"/>
        <v>-6436717.9962474098</v>
      </c>
      <c r="U58" s="28">
        <f t="shared" si="33"/>
        <v>-6429174.9673455572</v>
      </c>
      <c r="V58" s="28">
        <f t="shared" si="33"/>
        <v>-6421631.9384437045</v>
      </c>
      <c r="W58" s="28">
        <f t="shared" si="33"/>
        <v>-6414088.9095418528</v>
      </c>
      <c r="X58" s="28">
        <f t="shared" si="33"/>
        <v>-6406545.8806400001</v>
      </c>
      <c r="Y58" s="28">
        <f t="shared" si="33"/>
        <v>-6399002.8517381474</v>
      </c>
      <c r="Z58" s="28">
        <f t="shared" si="33"/>
        <v>-6391459.8228362957</v>
      </c>
      <c r="AA58" s="28">
        <f t="shared" si="33"/>
        <v>-6383916.793934443</v>
      </c>
      <c r="AB58" s="28">
        <f t="shared" si="33"/>
        <v>-6376373.7650325904</v>
      </c>
      <c r="AC58" s="28">
        <f t="shared" si="33"/>
        <v>-6368830.7361307377</v>
      </c>
      <c r="AD58" s="28">
        <f t="shared" si="33"/>
        <v>-6361287.707228885</v>
      </c>
      <c r="AE58" s="28">
        <f t="shared" si="33"/>
        <v>-6353744.6783270333</v>
      </c>
      <c r="AF58" s="28">
        <f t="shared" si="33"/>
        <v>-6346201.6494251806</v>
      </c>
      <c r="AG58" s="28">
        <f t="shared" si="33"/>
        <v>-6338658.620523328</v>
      </c>
      <c r="AH58" s="28">
        <f t="shared" si="33"/>
        <v>-6331115.5916214753</v>
      </c>
      <c r="AI58" s="28">
        <f t="shared" si="33"/>
        <v>-6323572.5627196236</v>
      </c>
      <c r="AJ58" s="28">
        <f t="shared" si="33"/>
        <v>-6316029.5338177709</v>
      </c>
      <c r="AK58" s="28">
        <f t="shared" si="33"/>
        <v>-6308486.5049159182</v>
      </c>
      <c r="AL58" s="28">
        <f t="shared" si="33"/>
        <v>-6300943.4760140656</v>
      </c>
      <c r="AM58" s="28">
        <f t="shared" si="33"/>
        <v>-6293400.4471122138</v>
      </c>
    </row>
    <row r="59" spans="1:63" hidden="1" outlineLevel="1" x14ac:dyDescent="0.25"/>
    <row r="60" spans="1:63" collapsed="1" x14ac:dyDescent="0.25"/>
    <row r="61" spans="1:63" ht="18.75" x14ac:dyDescent="0.3">
      <c r="A61">
        <v>60</v>
      </c>
      <c r="B61" s="30" t="s">
        <v>66</v>
      </c>
      <c r="C61" s="29">
        <v>0</v>
      </c>
      <c r="D61" s="29">
        <v>1</v>
      </c>
      <c r="E61" s="29">
        <f>+D61+1</f>
        <v>2</v>
      </c>
      <c r="F61" s="29">
        <f t="shared" ref="F61:BK61" si="34">+E61+1</f>
        <v>3</v>
      </c>
      <c r="G61" s="29">
        <f t="shared" si="34"/>
        <v>4</v>
      </c>
      <c r="H61" s="29">
        <f t="shared" si="34"/>
        <v>5</v>
      </c>
      <c r="I61" s="29">
        <f t="shared" si="34"/>
        <v>6</v>
      </c>
      <c r="J61" s="29">
        <f t="shared" si="34"/>
        <v>7</v>
      </c>
      <c r="K61" s="29">
        <f t="shared" si="34"/>
        <v>8</v>
      </c>
      <c r="L61" s="29">
        <f t="shared" si="34"/>
        <v>9</v>
      </c>
      <c r="M61" s="29">
        <f t="shared" si="34"/>
        <v>10</v>
      </c>
      <c r="N61" s="29">
        <f t="shared" si="34"/>
        <v>11</v>
      </c>
      <c r="O61" s="29">
        <f t="shared" si="34"/>
        <v>12</v>
      </c>
      <c r="P61" s="29">
        <f t="shared" si="34"/>
        <v>13</v>
      </c>
      <c r="Q61" s="29">
        <f t="shared" si="34"/>
        <v>14</v>
      </c>
      <c r="R61" s="29">
        <f t="shared" si="34"/>
        <v>15</v>
      </c>
      <c r="S61" s="29">
        <f t="shared" si="34"/>
        <v>16</v>
      </c>
      <c r="T61" s="29">
        <f t="shared" si="34"/>
        <v>17</v>
      </c>
      <c r="U61" s="29">
        <f t="shared" si="34"/>
        <v>18</v>
      </c>
      <c r="V61" s="29">
        <f t="shared" si="34"/>
        <v>19</v>
      </c>
      <c r="W61" s="29">
        <f t="shared" si="34"/>
        <v>20</v>
      </c>
      <c r="X61" s="29">
        <f t="shared" si="34"/>
        <v>21</v>
      </c>
      <c r="Y61" s="29">
        <f t="shared" si="34"/>
        <v>22</v>
      </c>
      <c r="Z61" s="29">
        <f t="shared" si="34"/>
        <v>23</v>
      </c>
      <c r="AA61" s="29">
        <f t="shared" si="34"/>
        <v>24</v>
      </c>
      <c r="AB61" s="29">
        <f t="shared" si="34"/>
        <v>25</v>
      </c>
      <c r="AC61" s="29">
        <f t="shared" si="34"/>
        <v>26</v>
      </c>
      <c r="AD61" s="29">
        <f t="shared" si="34"/>
        <v>27</v>
      </c>
      <c r="AE61" s="29">
        <f t="shared" si="34"/>
        <v>28</v>
      </c>
      <c r="AF61" s="29">
        <f t="shared" si="34"/>
        <v>29</v>
      </c>
      <c r="AG61" s="29">
        <f t="shared" si="34"/>
        <v>30</v>
      </c>
      <c r="AH61" s="29">
        <f t="shared" si="34"/>
        <v>31</v>
      </c>
      <c r="AI61" s="29">
        <f t="shared" si="34"/>
        <v>32</v>
      </c>
      <c r="AJ61" s="29">
        <f t="shared" si="34"/>
        <v>33</v>
      </c>
      <c r="AK61" s="29">
        <f t="shared" si="34"/>
        <v>34</v>
      </c>
      <c r="AL61" s="29">
        <f t="shared" si="34"/>
        <v>35</v>
      </c>
      <c r="AM61" s="29">
        <f t="shared" si="34"/>
        <v>36</v>
      </c>
      <c r="AN61" s="29">
        <f t="shared" si="34"/>
        <v>37</v>
      </c>
      <c r="AO61" s="29">
        <f t="shared" si="34"/>
        <v>38</v>
      </c>
      <c r="AP61" s="29">
        <f t="shared" si="34"/>
        <v>39</v>
      </c>
      <c r="AQ61" s="29">
        <f t="shared" si="34"/>
        <v>40</v>
      </c>
      <c r="AR61" s="29">
        <f t="shared" si="34"/>
        <v>41</v>
      </c>
      <c r="AS61" s="29">
        <f t="shared" si="34"/>
        <v>42</v>
      </c>
      <c r="AT61" s="29">
        <f t="shared" si="34"/>
        <v>43</v>
      </c>
      <c r="AU61" s="29">
        <f t="shared" si="34"/>
        <v>44</v>
      </c>
      <c r="AV61" s="29">
        <f t="shared" si="34"/>
        <v>45</v>
      </c>
      <c r="AW61" s="29">
        <f t="shared" si="34"/>
        <v>46</v>
      </c>
      <c r="AX61" s="29">
        <f t="shared" si="34"/>
        <v>47</v>
      </c>
      <c r="AY61" s="29">
        <f t="shared" si="34"/>
        <v>48</v>
      </c>
      <c r="AZ61" s="29">
        <f t="shared" si="34"/>
        <v>49</v>
      </c>
      <c r="BA61" s="29">
        <f t="shared" si="34"/>
        <v>50</v>
      </c>
      <c r="BB61" s="29">
        <f t="shared" si="34"/>
        <v>51</v>
      </c>
      <c r="BC61" s="29">
        <f t="shared" si="34"/>
        <v>52</v>
      </c>
      <c r="BD61" s="29">
        <f t="shared" si="34"/>
        <v>53</v>
      </c>
      <c r="BE61" s="29">
        <f t="shared" si="34"/>
        <v>54</v>
      </c>
      <c r="BF61" s="29">
        <f t="shared" si="34"/>
        <v>55</v>
      </c>
      <c r="BG61" s="29">
        <f t="shared" si="34"/>
        <v>56</v>
      </c>
      <c r="BH61" s="29">
        <f t="shared" si="34"/>
        <v>57</v>
      </c>
      <c r="BI61" s="29">
        <f t="shared" si="34"/>
        <v>58</v>
      </c>
      <c r="BJ61" s="29">
        <f t="shared" si="34"/>
        <v>59</v>
      </c>
      <c r="BK61" s="29">
        <f t="shared" si="34"/>
        <v>60</v>
      </c>
    </row>
    <row r="62" spans="1:63" x14ac:dyDescent="0.25">
      <c r="B62" s="27" t="s">
        <v>60</v>
      </c>
      <c r="C62" s="5">
        <f>+C51</f>
        <v>150000000</v>
      </c>
      <c r="D62" s="28">
        <f>+C62+D64</f>
        <v>147500000</v>
      </c>
      <c r="E62" s="28">
        <f t="shared" ref="E62:BK62" si="35">+D62+E64</f>
        <v>145000000</v>
      </c>
      <c r="F62" s="28">
        <f t="shared" si="35"/>
        <v>142500000</v>
      </c>
      <c r="G62" s="28">
        <f t="shared" si="35"/>
        <v>140000000</v>
      </c>
      <c r="H62" s="28">
        <f t="shared" si="35"/>
        <v>137500000</v>
      </c>
      <c r="I62" s="28">
        <f t="shared" si="35"/>
        <v>135000000</v>
      </c>
      <c r="J62" s="28">
        <f t="shared" si="35"/>
        <v>132500000</v>
      </c>
      <c r="K62" s="28">
        <f t="shared" si="35"/>
        <v>130000000</v>
      </c>
      <c r="L62" s="28">
        <f t="shared" si="35"/>
        <v>127500000</v>
      </c>
      <c r="M62" s="28">
        <f t="shared" si="35"/>
        <v>125000000</v>
      </c>
      <c r="N62" s="28">
        <f t="shared" si="35"/>
        <v>122500000</v>
      </c>
      <c r="O62" s="28">
        <f t="shared" si="35"/>
        <v>120000000</v>
      </c>
      <c r="P62" s="28">
        <f t="shared" si="35"/>
        <v>117500000</v>
      </c>
      <c r="Q62" s="28">
        <f t="shared" si="35"/>
        <v>115000000</v>
      </c>
      <c r="R62" s="28">
        <f t="shared" si="35"/>
        <v>112500000</v>
      </c>
      <c r="S62" s="28">
        <f t="shared" si="35"/>
        <v>110000000</v>
      </c>
      <c r="T62" s="28">
        <f t="shared" si="35"/>
        <v>107500000</v>
      </c>
      <c r="U62" s="28">
        <f t="shared" si="35"/>
        <v>105000000</v>
      </c>
      <c r="V62" s="28">
        <f t="shared" si="35"/>
        <v>102500000</v>
      </c>
      <c r="W62" s="28">
        <f t="shared" si="35"/>
        <v>100000000</v>
      </c>
      <c r="X62" s="28">
        <f t="shared" si="35"/>
        <v>97500000</v>
      </c>
      <c r="Y62" s="28">
        <f t="shared" si="35"/>
        <v>95000000</v>
      </c>
      <c r="Z62" s="28">
        <f t="shared" si="35"/>
        <v>92500000</v>
      </c>
      <c r="AA62" s="28">
        <f t="shared" si="35"/>
        <v>90000000</v>
      </c>
      <c r="AB62" s="28">
        <f t="shared" si="35"/>
        <v>87500000</v>
      </c>
      <c r="AC62" s="28">
        <f t="shared" si="35"/>
        <v>85000000</v>
      </c>
      <c r="AD62" s="28">
        <f t="shared" si="35"/>
        <v>82500000</v>
      </c>
      <c r="AE62" s="28">
        <f t="shared" si="35"/>
        <v>80000000</v>
      </c>
      <c r="AF62" s="28">
        <f t="shared" si="35"/>
        <v>77500000</v>
      </c>
      <c r="AG62" s="28">
        <f t="shared" si="35"/>
        <v>75000000</v>
      </c>
      <c r="AH62" s="28">
        <f t="shared" si="35"/>
        <v>72500000</v>
      </c>
      <c r="AI62" s="28">
        <f t="shared" si="35"/>
        <v>70000000</v>
      </c>
      <c r="AJ62" s="28">
        <f t="shared" si="35"/>
        <v>67500000</v>
      </c>
      <c r="AK62" s="28">
        <f t="shared" si="35"/>
        <v>65000000</v>
      </c>
      <c r="AL62" s="28">
        <f t="shared" si="35"/>
        <v>62500000</v>
      </c>
      <c r="AM62" s="28">
        <f t="shared" si="35"/>
        <v>60000000</v>
      </c>
      <c r="AN62" s="28">
        <f t="shared" si="35"/>
        <v>57500000</v>
      </c>
      <c r="AO62" s="28">
        <f t="shared" si="35"/>
        <v>55000000</v>
      </c>
      <c r="AP62" s="28">
        <f t="shared" si="35"/>
        <v>52500000</v>
      </c>
      <c r="AQ62" s="28">
        <f t="shared" si="35"/>
        <v>50000000</v>
      </c>
      <c r="AR62" s="28">
        <f t="shared" si="35"/>
        <v>47500000</v>
      </c>
      <c r="AS62" s="28">
        <f t="shared" si="35"/>
        <v>45000000</v>
      </c>
      <c r="AT62" s="28">
        <f t="shared" si="35"/>
        <v>42500000</v>
      </c>
      <c r="AU62" s="28">
        <f t="shared" si="35"/>
        <v>40000000</v>
      </c>
      <c r="AV62" s="28">
        <f t="shared" si="35"/>
        <v>37500000</v>
      </c>
      <c r="AW62" s="28">
        <f t="shared" si="35"/>
        <v>35000000</v>
      </c>
      <c r="AX62" s="28">
        <f t="shared" si="35"/>
        <v>32500000</v>
      </c>
      <c r="AY62" s="28">
        <f t="shared" si="35"/>
        <v>30000000</v>
      </c>
      <c r="AZ62" s="28">
        <f t="shared" si="35"/>
        <v>27500000</v>
      </c>
      <c r="BA62" s="28">
        <f t="shared" si="35"/>
        <v>25000000</v>
      </c>
      <c r="BB62" s="28">
        <f t="shared" si="35"/>
        <v>22500000</v>
      </c>
      <c r="BC62" s="28">
        <f t="shared" si="35"/>
        <v>20000000</v>
      </c>
      <c r="BD62" s="28">
        <f t="shared" si="35"/>
        <v>17500000</v>
      </c>
      <c r="BE62" s="28">
        <f t="shared" si="35"/>
        <v>15000000</v>
      </c>
      <c r="BF62" s="28">
        <f t="shared" si="35"/>
        <v>12500000</v>
      </c>
      <c r="BG62" s="28">
        <f t="shared" si="35"/>
        <v>10000000</v>
      </c>
      <c r="BH62" s="28">
        <f t="shared" si="35"/>
        <v>7500000</v>
      </c>
      <c r="BI62" s="28">
        <f t="shared" si="35"/>
        <v>5000000</v>
      </c>
      <c r="BJ62" s="28">
        <f t="shared" si="35"/>
        <v>2500000</v>
      </c>
      <c r="BK62" s="28">
        <f t="shared" si="35"/>
        <v>0</v>
      </c>
    </row>
    <row r="63" spans="1:63" x14ac:dyDescent="0.25">
      <c r="B63" s="27" t="s">
        <v>37</v>
      </c>
      <c r="D63" s="28">
        <f t="shared" ref="D63:BK63" si="36">-C$62*$C$14</f>
        <v>-2499999.9999999912</v>
      </c>
      <c r="E63" s="28">
        <f t="shared" si="36"/>
        <v>-2458333.3333333246</v>
      </c>
      <c r="F63" s="28">
        <f t="shared" si="36"/>
        <v>-2416666.6666666581</v>
      </c>
      <c r="G63" s="28">
        <f t="shared" si="36"/>
        <v>-2374999.9999999916</v>
      </c>
      <c r="H63" s="28">
        <f t="shared" si="36"/>
        <v>-2333333.3333333251</v>
      </c>
      <c r="I63" s="28">
        <f t="shared" si="36"/>
        <v>-2291666.6666666586</v>
      </c>
      <c r="J63" s="28">
        <f t="shared" si="36"/>
        <v>-2249999.9999999921</v>
      </c>
      <c r="K63" s="28">
        <f t="shared" si="36"/>
        <v>-2208333.3333333256</v>
      </c>
      <c r="L63" s="28">
        <f t="shared" si="36"/>
        <v>-2166666.6666666591</v>
      </c>
      <c r="M63" s="28">
        <f t="shared" si="36"/>
        <v>-2124999.9999999925</v>
      </c>
      <c r="N63" s="28">
        <f t="shared" si="36"/>
        <v>-2083333.333333326</v>
      </c>
      <c r="O63" s="28">
        <f t="shared" si="36"/>
        <v>-2041666.6666666595</v>
      </c>
      <c r="P63" s="28">
        <f t="shared" si="36"/>
        <v>-1999999.9999999928</v>
      </c>
      <c r="Q63" s="28">
        <f t="shared" si="36"/>
        <v>-1958333.3333333263</v>
      </c>
      <c r="R63" s="28">
        <f t="shared" si="36"/>
        <v>-1916666.6666666598</v>
      </c>
      <c r="S63" s="28">
        <f t="shared" si="36"/>
        <v>-1874999.9999999932</v>
      </c>
      <c r="T63" s="28">
        <f t="shared" si="36"/>
        <v>-1833333.3333333267</v>
      </c>
      <c r="U63" s="28">
        <f t="shared" si="36"/>
        <v>-1791666.6666666602</v>
      </c>
      <c r="V63" s="28">
        <f t="shared" si="36"/>
        <v>-1749999.9999999937</v>
      </c>
      <c r="W63" s="28">
        <f t="shared" si="36"/>
        <v>-1708333.3333333272</v>
      </c>
      <c r="X63" s="28">
        <f t="shared" si="36"/>
        <v>-1666666.6666666607</v>
      </c>
      <c r="Y63" s="28">
        <f t="shared" si="36"/>
        <v>-1624999.9999999942</v>
      </c>
      <c r="Z63" s="28">
        <f t="shared" si="36"/>
        <v>-1583333.3333333277</v>
      </c>
      <c r="AA63" s="28">
        <f t="shared" si="36"/>
        <v>-1541666.6666666612</v>
      </c>
      <c r="AB63" s="28">
        <f t="shared" si="36"/>
        <v>-1499999.9999999946</v>
      </c>
      <c r="AC63" s="28">
        <f t="shared" si="36"/>
        <v>-1458333.3333333281</v>
      </c>
      <c r="AD63" s="28">
        <f t="shared" si="36"/>
        <v>-1416666.6666666616</v>
      </c>
      <c r="AE63" s="28">
        <f t="shared" si="36"/>
        <v>-1374999.9999999951</v>
      </c>
      <c r="AF63" s="28">
        <f t="shared" si="36"/>
        <v>-1333333.3333333286</v>
      </c>
      <c r="AG63" s="28">
        <f t="shared" si="36"/>
        <v>-1291666.6666666621</v>
      </c>
      <c r="AH63" s="28">
        <f t="shared" si="36"/>
        <v>-1249999.9999999956</v>
      </c>
      <c r="AI63" s="28">
        <f t="shared" si="36"/>
        <v>-1208333.3333333291</v>
      </c>
      <c r="AJ63" s="28">
        <f t="shared" si="36"/>
        <v>-1166666.6666666626</v>
      </c>
      <c r="AK63" s="28">
        <f t="shared" si="36"/>
        <v>-1124999.999999996</v>
      </c>
      <c r="AL63" s="28">
        <f t="shared" si="36"/>
        <v>-1083333.3333333295</v>
      </c>
      <c r="AM63" s="28">
        <f t="shared" si="36"/>
        <v>-1041666.666666663</v>
      </c>
      <c r="AN63" s="28">
        <f t="shared" si="36"/>
        <v>-999999.99999999639</v>
      </c>
      <c r="AO63" s="28">
        <f t="shared" si="36"/>
        <v>-958333.33333332988</v>
      </c>
      <c r="AP63" s="28">
        <f t="shared" si="36"/>
        <v>-916666.66666666337</v>
      </c>
      <c r="AQ63" s="28">
        <f t="shared" si="36"/>
        <v>-874999.99999999686</v>
      </c>
      <c r="AR63" s="28">
        <f t="shared" si="36"/>
        <v>-833333.33333333035</v>
      </c>
      <c r="AS63" s="28">
        <f t="shared" si="36"/>
        <v>-791666.66666666383</v>
      </c>
      <c r="AT63" s="28">
        <f t="shared" si="36"/>
        <v>-749999.99999999732</v>
      </c>
      <c r="AU63" s="28">
        <f t="shared" si="36"/>
        <v>-708333.33333333081</v>
      </c>
      <c r="AV63" s="28">
        <f t="shared" si="36"/>
        <v>-666666.6666666643</v>
      </c>
      <c r="AW63" s="28">
        <f t="shared" si="36"/>
        <v>-624999.99999999779</v>
      </c>
      <c r="AX63" s="28">
        <f t="shared" si="36"/>
        <v>-583333.33333333128</v>
      </c>
      <c r="AY63" s="28">
        <f t="shared" si="36"/>
        <v>-541666.66666666477</v>
      </c>
      <c r="AZ63" s="28">
        <f t="shared" si="36"/>
        <v>-499999.9999999982</v>
      </c>
      <c r="BA63" s="28">
        <f t="shared" si="36"/>
        <v>-458333.33333333168</v>
      </c>
      <c r="BB63" s="28">
        <f t="shared" si="36"/>
        <v>-416666.66666666517</v>
      </c>
      <c r="BC63" s="28">
        <f t="shared" si="36"/>
        <v>-374999.99999999866</v>
      </c>
      <c r="BD63" s="28">
        <f t="shared" si="36"/>
        <v>-333333.33333333215</v>
      </c>
      <c r="BE63" s="28">
        <f t="shared" si="36"/>
        <v>-291666.66666666564</v>
      </c>
      <c r="BF63" s="28">
        <f t="shared" si="36"/>
        <v>-249999.9999999991</v>
      </c>
      <c r="BG63" s="28">
        <f t="shared" si="36"/>
        <v>-208333.33333333259</v>
      </c>
      <c r="BH63" s="28">
        <f t="shared" si="36"/>
        <v>-166666.66666666607</v>
      </c>
      <c r="BI63" s="28">
        <f t="shared" si="36"/>
        <v>-124999.99999999955</v>
      </c>
      <c r="BJ63" s="28">
        <f t="shared" si="36"/>
        <v>-83333.333333333037</v>
      </c>
      <c r="BK63" s="28">
        <f t="shared" si="36"/>
        <v>-41666.666666666519</v>
      </c>
    </row>
    <row r="64" spans="1:63" x14ac:dyDescent="0.25">
      <c r="B64" s="27" t="s">
        <v>36</v>
      </c>
      <c r="D64" s="28">
        <f t="shared" ref="D64" si="37">-$C$62/$A61</f>
        <v>-2500000</v>
      </c>
      <c r="E64" s="28">
        <f>-$C$62/$A61</f>
        <v>-2500000</v>
      </c>
      <c r="F64" s="28">
        <f t="shared" ref="F64:BK64" si="38">-$C$62/$A61</f>
        <v>-2500000</v>
      </c>
      <c r="G64" s="28">
        <f t="shared" si="38"/>
        <v>-2500000</v>
      </c>
      <c r="H64" s="28">
        <f t="shared" si="38"/>
        <v>-2500000</v>
      </c>
      <c r="I64" s="28">
        <f t="shared" si="38"/>
        <v>-2500000</v>
      </c>
      <c r="J64" s="28">
        <f t="shared" si="38"/>
        <v>-2500000</v>
      </c>
      <c r="K64" s="28">
        <f t="shared" si="38"/>
        <v>-2500000</v>
      </c>
      <c r="L64" s="28">
        <f t="shared" si="38"/>
        <v>-2500000</v>
      </c>
      <c r="M64" s="28">
        <f t="shared" si="38"/>
        <v>-2500000</v>
      </c>
      <c r="N64" s="28">
        <f t="shared" si="38"/>
        <v>-2500000</v>
      </c>
      <c r="O64" s="28">
        <f t="shared" si="38"/>
        <v>-2500000</v>
      </c>
      <c r="P64" s="28">
        <f t="shared" si="38"/>
        <v>-2500000</v>
      </c>
      <c r="Q64" s="28">
        <f t="shared" si="38"/>
        <v>-2500000</v>
      </c>
      <c r="R64" s="28">
        <f t="shared" si="38"/>
        <v>-2500000</v>
      </c>
      <c r="S64" s="28">
        <f t="shared" si="38"/>
        <v>-2500000</v>
      </c>
      <c r="T64" s="28">
        <f t="shared" si="38"/>
        <v>-2500000</v>
      </c>
      <c r="U64" s="28">
        <f t="shared" si="38"/>
        <v>-2500000</v>
      </c>
      <c r="V64" s="28">
        <f t="shared" si="38"/>
        <v>-2500000</v>
      </c>
      <c r="W64" s="28">
        <f t="shared" si="38"/>
        <v>-2500000</v>
      </c>
      <c r="X64" s="28">
        <f t="shared" si="38"/>
        <v>-2500000</v>
      </c>
      <c r="Y64" s="28">
        <f t="shared" si="38"/>
        <v>-2500000</v>
      </c>
      <c r="Z64" s="28">
        <f t="shared" si="38"/>
        <v>-2500000</v>
      </c>
      <c r="AA64" s="28">
        <f t="shared" si="38"/>
        <v>-2500000</v>
      </c>
      <c r="AB64" s="28">
        <f t="shared" si="38"/>
        <v>-2500000</v>
      </c>
      <c r="AC64" s="28">
        <f t="shared" si="38"/>
        <v>-2500000</v>
      </c>
      <c r="AD64" s="28">
        <f t="shared" si="38"/>
        <v>-2500000</v>
      </c>
      <c r="AE64" s="28">
        <f t="shared" si="38"/>
        <v>-2500000</v>
      </c>
      <c r="AF64" s="28">
        <f t="shared" si="38"/>
        <v>-2500000</v>
      </c>
      <c r="AG64" s="28">
        <f t="shared" si="38"/>
        <v>-2500000</v>
      </c>
      <c r="AH64" s="28">
        <f t="shared" si="38"/>
        <v>-2500000</v>
      </c>
      <c r="AI64" s="28">
        <f t="shared" si="38"/>
        <v>-2500000</v>
      </c>
      <c r="AJ64" s="28">
        <f t="shared" si="38"/>
        <v>-2500000</v>
      </c>
      <c r="AK64" s="28">
        <f t="shared" si="38"/>
        <v>-2500000</v>
      </c>
      <c r="AL64" s="28">
        <f t="shared" si="38"/>
        <v>-2500000</v>
      </c>
      <c r="AM64" s="28">
        <f t="shared" si="38"/>
        <v>-2500000</v>
      </c>
      <c r="AN64" s="28">
        <f t="shared" si="38"/>
        <v>-2500000</v>
      </c>
      <c r="AO64" s="28">
        <f t="shared" si="38"/>
        <v>-2500000</v>
      </c>
      <c r="AP64" s="28">
        <f t="shared" si="38"/>
        <v>-2500000</v>
      </c>
      <c r="AQ64" s="28">
        <f t="shared" si="38"/>
        <v>-2500000</v>
      </c>
      <c r="AR64" s="28">
        <f t="shared" si="38"/>
        <v>-2500000</v>
      </c>
      <c r="AS64" s="28">
        <f t="shared" si="38"/>
        <v>-2500000</v>
      </c>
      <c r="AT64" s="28">
        <f t="shared" si="38"/>
        <v>-2500000</v>
      </c>
      <c r="AU64" s="28">
        <f t="shared" si="38"/>
        <v>-2500000</v>
      </c>
      <c r="AV64" s="28">
        <f t="shared" si="38"/>
        <v>-2500000</v>
      </c>
      <c r="AW64" s="28">
        <f t="shared" si="38"/>
        <v>-2500000</v>
      </c>
      <c r="AX64" s="28">
        <f t="shared" si="38"/>
        <v>-2500000</v>
      </c>
      <c r="AY64" s="28">
        <f t="shared" si="38"/>
        <v>-2500000</v>
      </c>
      <c r="AZ64" s="28">
        <f t="shared" si="38"/>
        <v>-2500000</v>
      </c>
      <c r="BA64" s="28">
        <f t="shared" si="38"/>
        <v>-2500000</v>
      </c>
      <c r="BB64" s="28">
        <f t="shared" si="38"/>
        <v>-2500000</v>
      </c>
      <c r="BC64" s="28">
        <f t="shared" si="38"/>
        <v>-2500000</v>
      </c>
      <c r="BD64" s="28">
        <f t="shared" si="38"/>
        <v>-2500000</v>
      </c>
      <c r="BE64" s="28">
        <f t="shared" si="38"/>
        <v>-2500000</v>
      </c>
      <c r="BF64" s="28">
        <f t="shared" si="38"/>
        <v>-2500000</v>
      </c>
      <c r="BG64" s="28">
        <f t="shared" si="38"/>
        <v>-2500000</v>
      </c>
      <c r="BH64" s="28">
        <f t="shared" si="38"/>
        <v>-2500000</v>
      </c>
      <c r="BI64" s="28">
        <f t="shared" si="38"/>
        <v>-2500000</v>
      </c>
      <c r="BJ64" s="28">
        <f t="shared" si="38"/>
        <v>-2500000</v>
      </c>
      <c r="BK64" s="28">
        <f t="shared" si="38"/>
        <v>-2500000</v>
      </c>
    </row>
    <row r="65" spans="2:63" x14ac:dyDescent="0.25">
      <c r="B65" s="27" t="s">
        <v>38</v>
      </c>
      <c r="D65" s="28">
        <f>+D64+D63</f>
        <v>-4999999.9999999907</v>
      </c>
      <c r="E65" s="28">
        <f t="shared" ref="E65:BK65" si="39">+E64+E63</f>
        <v>-4958333.3333333246</v>
      </c>
      <c r="F65" s="28">
        <f t="shared" si="39"/>
        <v>-4916666.6666666586</v>
      </c>
      <c r="G65" s="28">
        <f t="shared" si="39"/>
        <v>-4874999.9999999916</v>
      </c>
      <c r="H65" s="28">
        <f t="shared" si="39"/>
        <v>-4833333.3333333246</v>
      </c>
      <c r="I65" s="28">
        <f t="shared" si="39"/>
        <v>-4791666.6666666586</v>
      </c>
      <c r="J65" s="28">
        <f t="shared" si="39"/>
        <v>-4749999.9999999925</v>
      </c>
      <c r="K65" s="28">
        <f t="shared" si="39"/>
        <v>-4708333.3333333256</v>
      </c>
      <c r="L65" s="28">
        <f t="shared" si="39"/>
        <v>-4666666.6666666586</v>
      </c>
      <c r="M65" s="28">
        <f t="shared" si="39"/>
        <v>-4624999.9999999925</v>
      </c>
      <c r="N65" s="28">
        <f t="shared" si="39"/>
        <v>-4583333.3333333265</v>
      </c>
      <c r="O65" s="28">
        <f t="shared" si="39"/>
        <v>-4541666.6666666595</v>
      </c>
      <c r="P65" s="28">
        <f t="shared" si="39"/>
        <v>-4499999.9999999925</v>
      </c>
      <c r="Q65" s="28">
        <f t="shared" si="39"/>
        <v>-4458333.3333333265</v>
      </c>
      <c r="R65" s="28">
        <f t="shared" si="39"/>
        <v>-4416666.6666666595</v>
      </c>
      <c r="S65" s="28">
        <f t="shared" si="39"/>
        <v>-4374999.9999999935</v>
      </c>
      <c r="T65" s="28">
        <f t="shared" si="39"/>
        <v>-4333333.3333333265</v>
      </c>
      <c r="U65" s="28">
        <f t="shared" si="39"/>
        <v>-4291666.6666666605</v>
      </c>
      <c r="V65" s="28">
        <f t="shared" si="39"/>
        <v>-4249999.9999999935</v>
      </c>
      <c r="W65" s="28">
        <f t="shared" si="39"/>
        <v>-4208333.3333333274</v>
      </c>
      <c r="X65" s="28">
        <f t="shared" si="39"/>
        <v>-4166666.6666666605</v>
      </c>
      <c r="Y65" s="28">
        <f t="shared" si="39"/>
        <v>-4124999.9999999944</v>
      </c>
      <c r="Z65" s="28">
        <f t="shared" si="39"/>
        <v>-4083333.3333333274</v>
      </c>
      <c r="AA65" s="28">
        <f t="shared" si="39"/>
        <v>-4041666.6666666614</v>
      </c>
      <c r="AB65" s="28">
        <f t="shared" si="39"/>
        <v>-3999999.9999999944</v>
      </c>
      <c r="AC65" s="28">
        <f t="shared" si="39"/>
        <v>-3958333.3333333284</v>
      </c>
      <c r="AD65" s="28">
        <f t="shared" si="39"/>
        <v>-3916666.6666666614</v>
      </c>
      <c r="AE65" s="28">
        <f t="shared" si="39"/>
        <v>-3874999.9999999953</v>
      </c>
      <c r="AF65" s="28">
        <f t="shared" si="39"/>
        <v>-3833333.3333333284</v>
      </c>
      <c r="AG65" s="28">
        <f t="shared" si="39"/>
        <v>-3791666.6666666623</v>
      </c>
      <c r="AH65" s="28">
        <f t="shared" si="39"/>
        <v>-3749999.9999999953</v>
      </c>
      <c r="AI65" s="28">
        <f t="shared" si="39"/>
        <v>-3708333.3333333293</v>
      </c>
      <c r="AJ65" s="28">
        <f t="shared" si="39"/>
        <v>-3666666.6666666623</v>
      </c>
      <c r="AK65" s="28">
        <f t="shared" si="39"/>
        <v>-3624999.9999999963</v>
      </c>
      <c r="AL65" s="28">
        <f t="shared" si="39"/>
        <v>-3583333.3333333293</v>
      </c>
      <c r="AM65" s="28">
        <f t="shared" si="39"/>
        <v>-3541666.6666666633</v>
      </c>
      <c r="AN65" s="28">
        <f t="shared" si="39"/>
        <v>-3499999.9999999963</v>
      </c>
      <c r="AO65" s="28">
        <f t="shared" si="39"/>
        <v>-3458333.3333333298</v>
      </c>
      <c r="AP65" s="28">
        <f t="shared" si="39"/>
        <v>-3416666.6666666633</v>
      </c>
      <c r="AQ65" s="28">
        <f t="shared" si="39"/>
        <v>-3374999.9999999967</v>
      </c>
      <c r="AR65" s="28">
        <f t="shared" si="39"/>
        <v>-3333333.3333333302</v>
      </c>
      <c r="AS65" s="28">
        <f t="shared" si="39"/>
        <v>-3291666.6666666637</v>
      </c>
      <c r="AT65" s="28">
        <f t="shared" si="39"/>
        <v>-3249999.9999999972</v>
      </c>
      <c r="AU65" s="28">
        <f t="shared" si="39"/>
        <v>-3208333.3333333307</v>
      </c>
      <c r="AV65" s="28">
        <f t="shared" si="39"/>
        <v>-3166666.6666666642</v>
      </c>
      <c r="AW65" s="28">
        <f t="shared" si="39"/>
        <v>-3124999.9999999977</v>
      </c>
      <c r="AX65" s="28">
        <f t="shared" si="39"/>
        <v>-3083333.3333333312</v>
      </c>
      <c r="AY65" s="28">
        <f t="shared" si="39"/>
        <v>-3041666.6666666646</v>
      </c>
      <c r="AZ65" s="28">
        <f t="shared" si="39"/>
        <v>-2999999.9999999981</v>
      </c>
      <c r="BA65" s="28">
        <f t="shared" si="39"/>
        <v>-2958333.3333333316</v>
      </c>
      <c r="BB65" s="28">
        <f t="shared" si="39"/>
        <v>-2916666.6666666651</v>
      </c>
      <c r="BC65" s="28">
        <f t="shared" si="39"/>
        <v>-2874999.9999999986</v>
      </c>
      <c r="BD65" s="28">
        <f t="shared" si="39"/>
        <v>-2833333.3333333321</v>
      </c>
      <c r="BE65" s="28">
        <f t="shared" si="39"/>
        <v>-2791666.6666666656</v>
      </c>
      <c r="BF65" s="28">
        <f t="shared" si="39"/>
        <v>-2749999.9999999991</v>
      </c>
      <c r="BG65" s="28">
        <f t="shared" si="39"/>
        <v>-2708333.3333333326</v>
      </c>
      <c r="BH65" s="28">
        <f t="shared" si="39"/>
        <v>-2666666.666666666</v>
      </c>
      <c r="BI65" s="28">
        <f t="shared" si="39"/>
        <v>-2624999.9999999995</v>
      </c>
      <c r="BJ65" s="28">
        <f t="shared" si="39"/>
        <v>-2583333.333333333</v>
      </c>
      <c r="BK65" s="28">
        <f t="shared" si="39"/>
        <v>-2541666.6666666665</v>
      </c>
    </row>
    <row r="66" spans="2:63" x14ac:dyDescent="0.25">
      <c r="B66" s="27" t="s">
        <v>39</v>
      </c>
      <c r="D66" s="28">
        <f>+SUM(D63:$BK63)+SUM(D64:$BK64)</f>
        <v>-226249999.99999976</v>
      </c>
      <c r="E66" s="28">
        <f>+SUM(E63:$BK63)+SUM(E64:$BK64)</f>
        <v>-221249999.99999976</v>
      </c>
      <c r="F66" s="28">
        <f>+SUM(F63:$BK63)+SUM(F64:$BK64)</f>
        <v>-216291666.66666645</v>
      </c>
      <c r="G66" s="28">
        <f>+SUM(G63:$BK63)+SUM(G64:$BK64)</f>
        <v>-211374999.99999976</v>
      </c>
      <c r="H66" s="28">
        <f>+SUM(H63:$BK63)+SUM(H64:$BK64)</f>
        <v>-206499999.99999976</v>
      </c>
      <c r="I66" s="28">
        <f>+SUM(I63:$BK63)+SUM(I64:$BK64)</f>
        <v>-201666666.66666645</v>
      </c>
      <c r="J66" s="28">
        <f>+SUM(J63:$BK63)+SUM(J64:$BK64)</f>
        <v>-196874999.99999979</v>
      </c>
      <c r="K66" s="28">
        <f>+SUM(K63:$BK63)+SUM(K64:$BK64)</f>
        <v>-192124999.99999979</v>
      </c>
      <c r="L66" s="28">
        <f>+SUM(L63:$BK63)+SUM(L64:$BK64)</f>
        <v>-187416666.66666645</v>
      </c>
      <c r="M66" s="28">
        <f>+SUM(M63:$BK63)+SUM(M64:$BK64)</f>
        <v>-182749999.99999982</v>
      </c>
      <c r="N66" s="28">
        <f>+SUM(N63:$BK63)+SUM(N64:$BK64)</f>
        <v>-178124999.99999982</v>
      </c>
      <c r="O66" s="28">
        <f>+SUM(O63:$BK63)+SUM(O64:$BK64)</f>
        <v>-173541666.66666651</v>
      </c>
      <c r="P66" s="28">
        <f>+SUM(P63:$BK63)+SUM(P64:$BK64)</f>
        <v>-168999999.99999982</v>
      </c>
      <c r="Q66" s="28">
        <f>+SUM(Q63:$BK63)+SUM(Q64:$BK64)</f>
        <v>-164499999.99999982</v>
      </c>
      <c r="R66" s="28">
        <f>+SUM(R63:$BK63)+SUM(R64:$BK64)</f>
        <v>-160041666.66666651</v>
      </c>
      <c r="S66" s="28">
        <f>+SUM(S63:$BK63)+SUM(S64:$BK64)</f>
        <v>-155624999.99999985</v>
      </c>
      <c r="T66" s="28">
        <f>+SUM(T63:$BK63)+SUM(T64:$BK64)</f>
        <v>-151249999.99999985</v>
      </c>
      <c r="U66" s="28">
        <f>+SUM(U63:$BK63)+SUM(U64:$BK64)</f>
        <v>-146916666.66666654</v>
      </c>
      <c r="V66" s="28">
        <f>+SUM(V63:$BK63)+SUM(V64:$BK64)</f>
        <v>-142624999.99999988</v>
      </c>
      <c r="W66" s="28">
        <f>+SUM(W63:$BK63)+SUM(W64:$BK64)</f>
        <v>-138374999.99999988</v>
      </c>
      <c r="X66" s="28">
        <f>+SUM(X63:$BK63)+SUM(X64:$BK64)</f>
        <v>-134166666.66666655</v>
      </c>
      <c r="Y66" s="28">
        <f>+SUM(Y63:$BK63)+SUM(Y64:$BK64)</f>
        <v>-129999999.99999988</v>
      </c>
      <c r="Z66" s="28">
        <f>+SUM(Z63:$BK63)+SUM(Z64:$BK64)</f>
        <v>-125874999.9999999</v>
      </c>
      <c r="AA66" s="28">
        <f>+SUM(AA63:$BK63)+SUM(AA64:$BK64)</f>
        <v>-121791666.66666657</v>
      </c>
      <c r="AB66" s="28">
        <f>+SUM(AB63:$BK63)+SUM(AB64:$BK64)</f>
        <v>-117749999.99999991</v>
      </c>
      <c r="AC66" s="28">
        <f>+SUM(AC63:$BK63)+SUM(AC64:$BK64)</f>
        <v>-113749999.99999991</v>
      </c>
      <c r="AD66" s="28">
        <f>+SUM(AD63:$BK63)+SUM(AD64:$BK64)</f>
        <v>-109791666.66666658</v>
      </c>
      <c r="AE66" s="28">
        <f>+SUM(AE63:$BK63)+SUM(AE64:$BK64)</f>
        <v>-105874999.99999993</v>
      </c>
      <c r="AF66" s="28">
        <f>+SUM(AF63:$BK63)+SUM(AF64:$BK64)</f>
        <v>-101999999.99999993</v>
      </c>
      <c r="AG66" s="28">
        <f>+SUM(AG63:$BK63)+SUM(AG64:$BK64)</f>
        <v>-98166666.666666597</v>
      </c>
      <c r="AH66" s="28">
        <f>+SUM(AH63:$BK63)+SUM(AH64:$BK64)</f>
        <v>-94374999.99999994</v>
      </c>
      <c r="AI66" s="28">
        <f>+SUM(AI63:$BK63)+SUM(AI64:$BK64)</f>
        <v>-90624999.99999994</v>
      </c>
      <c r="AJ66" s="28">
        <f>+SUM(AJ63:$BK63)+SUM(AJ64:$BK64)</f>
        <v>-86916666.666666612</v>
      </c>
      <c r="AK66" s="28">
        <f>+SUM(AK63:$BK63)+SUM(AK64:$BK64)</f>
        <v>-83249999.99999994</v>
      </c>
      <c r="AL66" s="28">
        <f>+SUM(AL63:$BK63)+SUM(AL64:$BK64)</f>
        <v>-79624999.999999955</v>
      </c>
      <c r="AM66" s="28">
        <f>+SUM(AM63:$BK63)+SUM(AM64:$BK64)</f>
        <v>-76041666.666666627</v>
      </c>
      <c r="AN66" s="28">
        <f>+SUM(AN63:$BK63)+SUM(AN64:$BK64)</f>
        <v>-72499999.999999955</v>
      </c>
      <c r="AO66" s="28">
        <f>+SUM(AO63:$BK63)+SUM(AO64:$BK64)</f>
        <v>-68999999.99999997</v>
      </c>
      <c r="AP66" s="28">
        <f>+SUM(AP63:$BK63)+SUM(AP64:$BK64)</f>
        <v>-65541666.666666627</v>
      </c>
      <c r="AQ66" s="28">
        <f>+SUM(AQ63:$BK63)+SUM(AQ64:$BK64)</f>
        <v>-62124999.99999997</v>
      </c>
      <c r="AR66" s="28">
        <f>+SUM(AR63:$BK63)+SUM(AR64:$BK64)</f>
        <v>-58749999.99999997</v>
      </c>
      <c r="AS66" s="28">
        <f>+SUM(AS63:$BK63)+SUM(AS64:$BK64)</f>
        <v>-55416666.666666642</v>
      </c>
      <c r="AT66" s="28">
        <f>+SUM(AT63:$BK63)+SUM(AT64:$BK64)</f>
        <v>-52124999.999999978</v>
      </c>
      <c r="AU66" s="28">
        <f>+SUM(AU63:$BK63)+SUM(AU64:$BK64)</f>
        <v>-48874999.999999978</v>
      </c>
      <c r="AV66" s="28">
        <f>+SUM(AV63:$BK63)+SUM(AV64:$BK64)</f>
        <v>-45666666.666666649</v>
      </c>
      <c r="AW66" s="28">
        <f>+SUM(AW63:$BK63)+SUM(AW64:$BK64)</f>
        <v>-42499999.999999985</v>
      </c>
      <c r="AX66" s="28">
        <f>+SUM(AX63:$BK63)+SUM(AX64:$BK64)</f>
        <v>-39374999.999999985</v>
      </c>
      <c r="AY66" s="28">
        <f>+SUM(AY63:$BK63)+SUM(AY64:$BK64)</f>
        <v>-36291666.666666657</v>
      </c>
      <c r="AZ66" s="28">
        <f>+SUM(AZ63:$BK63)+SUM(AZ64:$BK64)</f>
        <v>-33249999.999999989</v>
      </c>
      <c r="BA66" s="28">
        <f>+SUM(BA63:$BK63)+SUM(BA64:$BK64)</f>
        <v>-30249999.999999989</v>
      </c>
      <c r="BB66" s="28">
        <f>+SUM(BB63:$BK63)+SUM(BB64:$BK64)</f>
        <v>-27291666.666666657</v>
      </c>
      <c r="BC66" s="28">
        <f>+SUM(BC63:$BK63)+SUM(BC64:$BK64)</f>
        <v>-24374999.999999993</v>
      </c>
      <c r="BD66" s="28">
        <f>+SUM(BD63:$BK63)+SUM(BD64:$BK64)</f>
        <v>-21499999.999999996</v>
      </c>
      <c r="BE66" s="28">
        <f>+SUM(BE63:$BK63)+SUM(BE64:$BK64)</f>
        <v>-18666666.666666664</v>
      </c>
      <c r="BF66" s="28">
        <f>+SUM(BF63:$BK63)+SUM(BF64:$BK64)</f>
        <v>-15874999.999999996</v>
      </c>
      <c r="BG66" s="28">
        <f>+SUM(BG63:$BK63)+SUM(BG64:$BK64)</f>
        <v>-13124999.999999998</v>
      </c>
      <c r="BH66" s="28">
        <f>+SUM(BH63:$BK63)+SUM(BH64:$BK64)</f>
        <v>-10416666.666666666</v>
      </c>
      <c r="BI66" s="28">
        <f>+SUM(BI63:$BK63)+SUM(BI64:$BK64)</f>
        <v>-7749999.9999999991</v>
      </c>
      <c r="BJ66" s="28">
        <f>+SUM(BJ63:$BK63)+SUM(BJ64:$BK64)</f>
        <v>-5125000</v>
      </c>
      <c r="BK66" s="28">
        <f>+SUM(BK63:$BK63)+SUM(BK64:$BK64)</f>
        <v>-2541666.6666666665</v>
      </c>
    </row>
    <row r="67" spans="2:63" x14ac:dyDescent="0.25">
      <c r="B67" s="27" t="s">
        <v>40</v>
      </c>
      <c r="D67" s="28">
        <f>+D66*$C$7/1000000</f>
        <v>-271499.99999999971</v>
      </c>
      <c r="E67" s="28">
        <f t="shared" ref="E67:BK67" si="40">+E66*$C$7/1000000</f>
        <v>-265499.99999999971</v>
      </c>
      <c r="F67" s="28">
        <f t="shared" si="40"/>
        <v>-259549.99999999974</v>
      </c>
      <c r="G67" s="28">
        <f t="shared" si="40"/>
        <v>-253649.99999999974</v>
      </c>
      <c r="H67" s="28">
        <f t="shared" si="40"/>
        <v>-247799.99999999974</v>
      </c>
      <c r="I67" s="28">
        <f t="shared" si="40"/>
        <v>-241999.99999999974</v>
      </c>
      <c r="J67" s="28">
        <f t="shared" si="40"/>
        <v>-236249.99999999977</v>
      </c>
      <c r="K67" s="28">
        <f t="shared" si="40"/>
        <v>-230549.99999999977</v>
      </c>
      <c r="L67" s="28">
        <f t="shared" si="40"/>
        <v>-224899.99999999974</v>
      </c>
      <c r="M67" s="28">
        <f t="shared" si="40"/>
        <v>-219299.9999999998</v>
      </c>
      <c r="N67" s="28">
        <f t="shared" si="40"/>
        <v>-213749.9999999998</v>
      </c>
      <c r="O67" s="28">
        <f t="shared" si="40"/>
        <v>-208249.99999999983</v>
      </c>
      <c r="P67" s="28">
        <f t="shared" si="40"/>
        <v>-202799.9999999998</v>
      </c>
      <c r="Q67" s="28">
        <f t="shared" si="40"/>
        <v>-197399.9999999998</v>
      </c>
      <c r="R67" s="28">
        <f t="shared" si="40"/>
        <v>-192049.99999999983</v>
      </c>
      <c r="S67" s="28">
        <f t="shared" si="40"/>
        <v>-186749.99999999983</v>
      </c>
      <c r="T67" s="28">
        <f t="shared" si="40"/>
        <v>-181499.99999999983</v>
      </c>
      <c r="U67" s="28">
        <f t="shared" si="40"/>
        <v>-176299.99999999985</v>
      </c>
      <c r="V67" s="28">
        <f t="shared" si="40"/>
        <v>-171149.99999999985</v>
      </c>
      <c r="W67" s="28">
        <f t="shared" si="40"/>
        <v>-166049.99999999985</v>
      </c>
      <c r="X67" s="28">
        <f t="shared" si="40"/>
        <v>-160999.99999999988</v>
      </c>
      <c r="Y67" s="28">
        <f t="shared" si="40"/>
        <v>-155999.99999999985</v>
      </c>
      <c r="Z67" s="28">
        <f t="shared" si="40"/>
        <v>-151049.99999999988</v>
      </c>
      <c r="AA67" s="28">
        <f t="shared" si="40"/>
        <v>-146149.99999999988</v>
      </c>
      <c r="AB67" s="28">
        <f t="shared" si="40"/>
        <v>-141299.99999999988</v>
      </c>
      <c r="AC67" s="28">
        <f t="shared" si="40"/>
        <v>-136499.99999999988</v>
      </c>
      <c r="AD67" s="28">
        <f t="shared" si="40"/>
        <v>-131749.99999999988</v>
      </c>
      <c r="AE67" s="28">
        <f t="shared" si="40"/>
        <v>-127049.99999999991</v>
      </c>
      <c r="AF67" s="28">
        <f t="shared" si="40"/>
        <v>-122399.99999999991</v>
      </c>
      <c r="AG67" s="28">
        <f t="shared" si="40"/>
        <v>-117799.99999999993</v>
      </c>
      <c r="AH67" s="28">
        <f t="shared" si="40"/>
        <v>-113249.99999999993</v>
      </c>
      <c r="AI67" s="28">
        <f t="shared" si="40"/>
        <v>-108749.99999999993</v>
      </c>
      <c r="AJ67" s="28">
        <f t="shared" si="40"/>
        <v>-104299.99999999994</v>
      </c>
      <c r="AK67" s="28">
        <f t="shared" si="40"/>
        <v>-99899.999999999927</v>
      </c>
      <c r="AL67" s="28">
        <f t="shared" si="40"/>
        <v>-95549.999999999942</v>
      </c>
      <c r="AM67" s="28">
        <f t="shared" si="40"/>
        <v>-91249.999999999956</v>
      </c>
      <c r="AN67" s="28">
        <f t="shared" si="40"/>
        <v>-86999.999999999942</v>
      </c>
      <c r="AO67" s="28">
        <f t="shared" si="40"/>
        <v>-82799.999999999971</v>
      </c>
      <c r="AP67" s="28">
        <f t="shared" si="40"/>
        <v>-78649.999999999956</v>
      </c>
      <c r="AQ67" s="28">
        <f t="shared" si="40"/>
        <v>-74549.999999999971</v>
      </c>
      <c r="AR67" s="28">
        <f t="shared" si="40"/>
        <v>-70499.999999999971</v>
      </c>
      <c r="AS67" s="28">
        <f t="shared" si="40"/>
        <v>-66499.999999999971</v>
      </c>
      <c r="AT67" s="28">
        <f t="shared" si="40"/>
        <v>-62549.999999999971</v>
      </c>
      <c r="AU67" s="28">
        <f t="shared" si="40"/>
        <v>-58649.999999999971</v>
      </c>
      <c r="AV67" s="28">
        <f t="shared" si="40"/>
        <v>-54799.999999999978</v>
      </c>
      <c r="AW67" s="28">
        <f t="shared" si="40"/>
        <v>-50999.999999999985</v>
      </c>
      <c r="AX67" s="28">
        <f t="shared" si="40"/>
        <v>-47249.999999999985</v>
      </c>
      <c r="AY67" s="28">
        <f t="shared" si="40"/>
        <v>-43549.999999999985</v>
      </c>
      <c r="AZ67" s="28">
        <f t="shared" si="40"/>
        <v>-39899.999999999985</v>
      </c>
      <c r="BA67" s="28">
        <f t="shared" si="40"/>
        <v>-36299.999999999985</v>
      </c>
      <c r="BB67" s="28">
        <f t="shared" si="40"/>
        <v>-32749.999999999989</v>
      </c>
      <c r="BC67" s="28">
        <f t="shared" si="40"/>
        <v>-29249.999999999993</v>
      </c>
      <c r="BD67" s="28">
        <f t="shared" si="40"/>
        <v>-25799.999999999996</v>
      </c>
      <c r="BE67" s="28">
        <f t="shared" si="40"/>
        <v>-22399.999999999996</v>
      </c>
      <c r="BF67" s="28">
        <f t="shared" si="40"/>
        <v>-19049.999999999996</v>
      </c>
      <c r="BG67" s="28">
        <f t="shared" si="40"/>
        <v>-15749.999999999998</v>
      </c>
      <c r="BH67" s="28">
        <f t="shared" si="40"/>
        <v>-12500</v>
      </c>
      <c r="BI67" s="28">
        <f t="shared" si="40"/>
        <v>-9299.9999999999982</v>
      </c>
      <c r="BJ67" s="28">
        <f t="shared" si="40"/>
        <v>-6150</v>
      </c>
      <c r="BK67" s="28">
        <f t="shared" si="40"/>
        <v>-3050</v>
      </c>
    </row>
    <row r="68" spans="2:63" ht="15.75" thickBot="1" x14ac:dyDescent="0.3">
      <c r="B68" s="48" t="s">
        <v>41</v>
      </c>
      <c r="C68" s="5">
        <f>+C62</f>
        <v>150000000</v>
      </c>
      <c r="D68" s="28">
        <f t="shared" ref="D68:BK68" si="41">+D67+D65</f>
        <v>-5271499.9999999907</v>
      </c>
      <c r="E68" s="28">
        <f t="shared" si="41"/>
        <v>-5223833.3333333246</v>
      </c>
      <c r="F68" s="28">
        <f t="shared" si="41"/>
        <v>-5176216.6666666586</v>
      </c>
      <c r="G68" s="28">
        <f t="shared" si="41"/>
        <v>-5128649.9999999916</v>
      </c>
      <c r="H68" s="28">
        <f t="shared" si="41"/>
        <v>-5081133.3333333246</v>
      </c>
      <c r="I68" s="28">
        <f t="shared" si="41"/>
        <v>-5033666.6666666586</v>
      </c>
      <c r="J68" s="28">
        <f t="shared" si="41"/>
        <v>-4986249.9999999925</v>
      </c>
      <c r="K68" s="28">
        <f t="shared" si="41"/>
        <v>-4938883.3333333256</v>
      </c>
      <c r="L68" s="28">
        <f t="shared" si="41"/>
        <v>-4891566.6666666586</v>
      </c>
      <c r="M68" s="28">
        <f t="shared" si="41"/>
        <v>-4844299.9999999925</v>
      </c>
      <c r="N68" s="28">
        <f t="shared" si="41"/>
        <v>-4797083.3333333265</v>
      </c>
      <c r="O68" s="28">
        <f t="shared" si="41"/>
        <v>-4749916.6666666595</v>
      </c>
      <c r="P68" s="28">
        <f t="shared" si="41"/>
        <v>-4702799.9999999925</v>
      </c>
      <c r="Q68" s="28">
        <f t="shared" si="41"/>
        <v>-4655733.3333333265</v>
      </c>
      <c r="R68" s="28">
        <f t="shared" si="41"/>
        <v>-4608716.6666666595</v>
      </c>
      <c r="S68" s="28">
        <f t="shared" si="41"/>
        <v>-4561749.9999999935</v>
      </c>
      <c r="T68" s="28">
        <f t="shared" si="41"/>
        <v>-4514833.3333333265</v>
      </c>
      <c r="U68" s="28">
        <f t="shared" si="41"/>
        <v>-4467966.6666666605</v>
      </c>
      <c r="V68" s="28">
        <f t="shared" si="41"/>
        <v>-4421149.9999999935</v>
      </c>
      <c r="W68" s="28">
        <f t="shared" si="41"/>
        <v>-4374383.3333333274</v>
      </c>
      <c r="X68" s="28">
        <f t="shared" si="41"/>
        <v>-4327666.6666666605</v>
      </c>
      <c r="Y68" s="28">
        <f t="shared" si="41"/>
        <v>-4280999.9999999944</v>
      </c>
      <c r="Z68" s="28">
        <f t="shared" si="41"/>
        <v>-4234383.3333333274</v>
      </c>
      <c r="AA68" s="28">
        <f t="shared" si="41"/>
        <v>-4187816.6666666614</v>
      </c>
      <c r="AB68" s="28">
        <f t="shared" si="41"/>
        <v>-4141299.9999999944</v>
      </c>
      <c r="AC68" s="28">
        <f t="shared" si="41"/>
        <v>-4094833.3333333284</v>
      </c>
      <c r="AD68" s="28">
        <f t="shared" si="41"/>
        <v>-4048416.6666666614</v>
      </c>
      <c r="AE68" s="28">
        <f t="shared" si="41"/>
        <v>-4002049.9999999953</v>
      </c>
      <c r="AF68" s="28">
        <f t="shared" si="41"/>
        <v>-3955733.3333333284</v>
      </c>
      <c r="AG68" s="28">
        <f t="shared" si="41"/>
        <v>-3909466.6666666623</v>
      </c>
      <c r="AH68" s="28">
        <f t="shared" si="41"/>
        <v>-3863249.9999999953</v>
      </c>
      <c r="AI68" s="28">
        <f t="shared" si="41"/>
        <v>-3817083.3333333293</v>
      </c>
      <c r="AJ68" s="28">
        <f t="shared" si="41"/>
        <v>-3770966.6666666623</v>
      </c>
      <c r="AK68" s="28">
        <f t="shared" si="41"/>
        <v>-3724899.9999999963</v>
      </c>
      <c r="AL68" s="28">
        <f t="shared" si="41"/>
        <v>-3678883.3333333293</v>
      </c>
      <c r="AM68" s="28">
        <f t="shared" si="41"/>
        <v>-3632916.6666666633</v>
      </c>
      <c r="AN68" s="28">
        <f t="shared" si="41"/>
        <v>-3586999.9999999963</v>
      </c>
      <c r="AO68" s="28">
        <f t="shared" si="41"/>
        <v>-3541133.3333333298</v>
      </c>
      <c r="AP68" s="28">
        <f t="shared" si="41"/>
        <v>-3495316.6666666633</v>
      </c>
      <c r="AQ68" s="28">
        <f t="shared" si="41"/>
        <v>-3449549.9999999967</v>
      </c>
      <c r="AR68" s="28">
        <f t="shared" si="41"/>
        <v>-3403833.3333333302</v>
      </c>
      <c r="AS68" s="28">
        <f t="shared" si="41"/>
        <v>-3358166.6666666637</v>
      </c>
      <c r="AT68" s="28">
        <f t="shared" si="41"/>
        <v>-3312549.9999999972</v>
      </c>
      <c r="AU68" s="28">
        <f t="shared" si="41"/>
        <v>-3266983.3333333307</v>
      </c>
      <c r="AV68" s="28">
        <f t="shared" si="41"/>
        <v>-3221466.6666666642</v>
      </c>
      <c r="AW68" s="28">
        <f t="shared" si="41"/>
        <v>-3175999.9999999977</v>
      </c>
      <c r="AX68" s="28">
        <f t="shared" si="41"/>
        <v>-3130583.3333333312</v>
      </c>
      <c r="AY68" s="28">
        <f t="shared" si="41"/>
        <v>-3085216.6666666646</v>
      </c>
      <c r="AZ68" s="28">
        <f t="shared" si="41"/>
        <v>-3039899.9999999981</v>
      </c>
      <c r="BA68" s="28">
        <f t="shared" si="41"/>
        <v>-2994633.3333333316</v>
      </c>
      <c r="BB68" s="28">
        <f t="shared" si="41"/>
        <v>-2949416.6666666651</v>
      </c>
      <c r="BC68" s="28">
        <f t="shared" si="41"/>
        <v>-2904249.9999999986</v>
      </c>
      <c r="BD68" s="28">
        <f t="shared" si="41"/>
        <v>-2859133.3333333321</v>
      </c>
      <c r="BE68" s="28">
        <f t="shared" si="41"/>
        <v>-2814066.6666666656</v>
      </c>
      <c r="BF68" s="28">
        <f t="shared" si="41"/>
        <v>-2769049.9999999991</v>
      </c>
      <c r="BG68" s="28">
        <f t="shared" si="41"/>
        <v>-2724083.3333333326</v>
      </c>
      <c r="BH68" s="28">
        <f t="shared" si="41"/>
        <v>-2679166.666666666</v>
      </c>
      <c r="BI68" s="28">
        <f t="shared" si="41"/>
        <v>-2634299.9999999995</v>
      </c>
      <c r="BJ68" s="28">
        <f t="shared" si="41"/>
        <v>-2589483.333333333</v>
      </c>
      <c r="BK68" s="28">
        <f t="shared" si="41"/>
        <v>-2544716.6666666665</v>
      </c>
    </row>
    <row r="69" spans="2:63" ht="15.75" thickBot="1" x14ac:dyDescent="0.3">
      <c r="B69" s="51">
        <f>+(C69+1)^12-1</f>
        <v>0.24331325093900436</v>
      </c>
      <c r="C69" s="50">
        <f>+IRR(C68:BK68)</f>
        <v>1.8313997516608671E-2</v>
      </c>
    </row>
    <row r="71" spans="2:63" ht="18.75" hidden="1" outlineLevel="1" x14ac:dyDescent="0.3">
      <c r="B71" s="30" t="s">
        <v>67</v>
      </c>
      <c r="C71" s="29">
        <v>0</v>
      </c>
      <c r="D71" s="29">
        <v>1</v>
      </c>
      <c r="E71" s="29">
        <f>+D71+1</f>
        <v>2</v>
      </c>
      <c r="F71" s="29">
        <f t="shared" ref="F71:AM71" si="42">+E71+1</f>
        <v>3</v>
      </c>
      <c r="G71" s="29">
        <f t="shared" si="42"/>
        <v>4</v>
      </c>
      <c r="H71" s="29">
        <f t="shared" si="42"/>
        <v>5</v>
      </c>
      <c r="I71" s="29">
        <f t="shared" si="42"/>
        <v>6</v>
      </c>
      <c r="J71" s="29">
        <f t="shared" si="42"/>
        <v>7</v>
      </c>
      <c r="K71" s="29">
        <f t="shared" si="42"/>
        <v>8</v>
      </c>
      <c r="L71" s="29">
        <f t="shared" si="42"/>
        <v>9</v>
      </c>
      <c r="M71" s="29">
        <f t="shared" si="42"/>
        <v>10</v>
      </c>
      <c r="N71" s="29">
        <f t="shared" si="42"/>
        <v>11</v>
      </c>
      <c r="O71" s="29">
        <f t="shared" si="42"/>
        <v>12</v>
      </c>
      <c r="P71" s="29">
        <f t="shared" si="42"/>
        <v>13</v>
      </c>
      <c r="Q71" s="29">
        <f t="shared" si="42"/>
        <v>14</v>
      </c>
      <c r="R71" s="29">
        <f t="shared" si="42"/>
        <v>15</v>
      </c>
      <c r="S71" s="29">
        <f t="shared" si="42"/>
        <v>16</v>
      </c>
      <c r="T71" s="29">
        <f t="shared" si="42"/>
        <v>17</v>
      </c>
      <c r="U71" s="29">
        <f t="shared" si="42"/>
        <v>18</v>
      </c>
      <c r="V71" s="29">
        <f t="shared" si="42"/>
        <v>19</v>
      </c>
      <c r="W71" s="29">
        <f t="shared" si="42"/>
        <v>20</v>
      </c>
      <c r="X71" s="29">
        <f t="shared" si="42"/>
        <v>21</v>
      </c>
      <c r="Y71" s="29">
        <f t="shared" si="42"/>
        <v>22</v>
      </c>
      <c r="Z71" s="29">
        <f t="shared" si="42"/>
        <v>23</v>
      </c>
      <c r="AA71" s="29">
        <f t="shared" si="42"/>
        <v>24</v>
      </c>
      <c r="AB71" s="29">
        <f t="shared" si="42"/>
        <v>25</v>
      </c>
      <c r="AC71" s="29">
        <f t="shared" si="42"/>
        <v>26</v>
      </c>
      <c r="AD71" s="29">
        <f t="shared" si="42"/>
        <v>27</v>
      </c>
      <c r="AE71" s="29">
        <f t="shared" si="42"/>
        <v>28</v>
      </c>
      <c r="AF71" s="29">
        <f t="shared" si="42"/>
        <v>29</v>
      </c>
      <c r="AG71" s="29">
        <f t="shared" si="42"/>
        <v>30</v>
      </c>
      <c r="AH71" s="29">
        <f t="shared" si="42"/>
        <v>31</v>
      </c>
      <c r="AI71" s="29">
        <f t="shared" si="42"/>
        <v>32</v>
      </c>
      <c r="AJ71" s="29">
        <f t="shared" si="42"/>
        <v>33</v>
      </c>
      <c r="AK71" s="29">
        <f t="shared" si="42"/>
        <v>34</v>
      </c>
      <c r="AL71" s="29">
        <f t="shared" si="42"/>
        <v>35</v>
      </c>
      <c r="AM71" s="29">
        <f t="shared" si="42"/>
        <v>36</v>
      </c>
    </row>
    <row r="72" spans="2:63" hidden="1" outlineLevel="1" x14ac:dyDescent="0.25">
      <c r="B72" s="27" t="s">
        <v>60</v>
      </c>
      <c r="C72" s="5">
        <f>+C62</f>
        <v>150000000</v>
      </c>
      <c r="D72" s="28">
        <f>+C72+D74</f>
        <v>145833333.33333334</v>
      </c>
      <c r="E72" s="28">
        <f t="shared" ref="E72:AM72" si="43">+D72+E74</f>
        <v>141666666.66666669</v>
      </c>
      <c r="F72" s="28">
        <f t="shared" si="43"/>
        <v>137500000.00000003</v>
      </c>
      <c r="G72" s="28">
        <f t="shared" si="43"/>
        <v>133333333.33333336</v>
      </c>
      <c r="H72" s="28">
        <f t="shared" si="43"/>
        <v>129166666.66666669</v>
      </c>
      <c r="I72" s="28">
        <f t="shared" si="43"/>
        <v>125000000.00000001</v>
      </c>
      <c r="J72" s="28">
        <f t="shared" si="43"/>
        <v>120833333.33333334</v>
      </c>
      <c r="K72" s="28">
        <f t="shared" si="43"/>
        <v>116666666.66666667</v>
      </c>
      <c r="L72" s="28">
        <f t="shared" si="43"/>
        <v>112500000</v>
      </c>
      <c r="M72" s="28">
        <f t="shared" si="43"/>
        <v>108333333.33333333</v>
      </c>
      <c r="N72" s="28">
        <f t="shared" si="43"/>
        <v>104166666.66666666</v>
      </c>
      <c r="O72" s="28">
        <f t="shared" si="43"/>
        <v>99999999.999999985</v>
      </c>
      <c r="P72" s="28">
        <f t="shared" si="43"/>
        <v>95833333.333333313</v>
      </c>
      <c r="Q72" s="28">
        <f t="shared" si="43"/>
        <v>91666666.666666642</v>
      </c>
      <c r="R72" s="28">
        <f t="shared" si="43"/>
        <v>87499999.99999997</v>
      </c>
      <c r="S72" s="28">
        <f t="shared" si="43"/>
        <v>83333333.333333299</v>
      </c>
      <c r="T72" s="28">
        <f t="shared" si="43"/>
        <v>79166666.666666627</v>
      </c>
      <c r="U72" s="28">
        <f t="shared" si="43"/>
        <v>74999999.999999955</v>
      </c>
      <c r="V72" s="28">
        <f t="shared" si="43"/>
        <v>70833333.333333284</v>
      </c>
      <c r="W72" s="28">
        <f t="shared" si="43"/>
        <v>66666666.666666619</v>
      </c>
      <c r="X72" s="28">
        <f t="shared" si="43"/>
        <v>62499999.999999955</v>
      </c>
      <c r="Y72" s="28">
        <f t="shared" si="43"/>
        <v>58333333.333333291</v>
      </c>
      <c r="Z72" s="28">
        <f t="shared" si="43"/>
        <v>54166666.666666627</v>
      </c>
      <c r="AA72" s="28">
        <f t="shared" si="43"/>
        <v>49999999.999999963</v>
      </c>
      <c r="AB72" s="28">
        <f t="shared" si="43"/>
        <v>45833333.333333299</v>
      </c>
      <c r="AC72" s="28">
        <f t="shared" si="43"/>
        <v>41666666.666666634</v>
      </c>
      <c r="AD72" s="28">
        <f t="shared" si="43"/>
        <v>37499999.99999997</v>
      </c>
      <c r="AE72" s="28">
        <f t="shared" si="43"/>
        <v>33333333.333333302</v>
      </c>
      <c r="AF72" s="28">
        <f t="shared" si="43"/>
        <v>29166666.666666634</v>
      </c>
      <c r="AG72" s="28">
        <f t="shared" si="43"/>
        <v>24999999.999999966</v>
      </c>
      <c r="AH72" s="28">
        <f t="shared" si="43"/>
        <v>20833333.333333299</v>
      </c>
      <c r="AI72" s="28">
        <f t="shared" si="43"/>
        <v>16666666.666666633</v>
      </c>
      <c r="AJ72" s="28">
        <f t="shared" si="43"/>
        <v>12499999.999999966</v>
      </c>
      <c r="AK72" s="28">
        <f t="shared" si="43"/>
        <v>8333333.3333333004</v>
      </c>
      <c r="AL72" s="28">
        <f t="shared" si="43"/>
        <v>4166666.6666666339</v>
      </c>
      <c r="AM72" s="28">
        <f t="shared" si="43"/>
        <v>-3.2596290111541748E-8</v>
      </c>
    </row>
    <row r="73" spans="2:63" hidden="1" outlineLevel="1" x14ac:dyDescent="0.25">
      <c r="B73" s="27" t="s">
        <v>37</v>
      </c>
      <c r="D73" s="28">
        <f t="shared" ref="D73:AM73" si="44">-C$72*$D$14</f>
        <v>-3625000.0000000005</v>
      </c>
      <c r="E73" s="28">
        <f t="shared" si="44"/>
        <v>-3524305.5555555564</v>
      </c>
      <c r="F73" s="28">
        <f t="shared" si="44"/>
        <v>-3423611.1111111119</v>
      </c>
      <c r="G73" s="28">
        <f t="shared" si="44"/>
        <v>-3322916.6666666679</v>
      </c>
      <c r="H73" s="28">
        <f t="shared" si="44"/>
        <v>-3222222.2222222234</v>
      </c>
      <c r="I73" s="28">
        <f t="shared" si="44"/>
        <v>-3121527.7777777785</v>
      </c>
      <c r="J73" s="28">
        <f t="shared" si="44"/>
        <v>-3020833.333333334</v>
      </c>
      <c r="K73" s="28">
        <f t="shared" si="44"/>
        <v>-2920138.8888888895</v>
      </c>
      <c r="L73" s="28">
        <f t="shared" si="44"/>
        <v>-2819444.444444445</v>
      </c>
      <c r="M73" s="28">
        <f t="shared" si="44"/>
        <v>-2718750.0000000005</v>
      </c>
      <c r="N73" s="28">
        <f t="shared" si="44"/>
        <v>-2618055.555555556</v>
      </c>
      <c r="O73" s="28">
        <f t="shared" si="44"/>
        <v>-2517361.111111111</v>
      </c>
      <c r="P73" s="28">
        <f t="shared" si="44"/>
        <v>-2416666.6666666665</v>
      </c>
      <c r="Q73" s="28">
        <f t="shared" si="44"/>
        <v>-2315972.222222222</v>
      </c>
      <c r="R73" s="28">
        <f t="shared" si="44"/>
        <v>-2215277.7777777775</v>
      </c>
      <c r="S73" s="28">
        <f t="shared" si="44"/>
        <v>-2114583.333333333</v>
      </c>
      <c r="T73" s="28">
        <f t="shared" si="44"/>
        <v>-2013888.8888888883</v>
      </c>
      <c r="U73" s="28">
        <f t="shared" si="44"/>
        <v>-1913194.4444444438</v>
      </c>
      <c r="V73" s="28">
        <f t="shared" si="44"/>
        <v>-1812499.9999999991</v>
      </c>
      <c r="W73" s="28">
        <f t="shared" si="44"/>
        <v>-1711805.5555555546</v>
      </c>
      <c r="X73" s="28">
        <f t="shared" si="44"/>
        <v>-1611111.1111111101</v>
      </c>
      <c r="Y73" s="28">
        <f t="shared" si="44"/>
        <v>-1510416.6666666658</v>
      </c>
      <c r="Z73" s="28">
        <f t="shared" si="44"/>
        <v>-1409722.2222222213</v>
      </c>
      <c r="AA73" s="28">
        <f t="shared" si="44"/>
        <v>-1309027.7777777771</v>
      </c>
      <c r="AB73" s="28">
        <f t="shared" si="44"/>
        <v>-1208333.3333333326</v>
      </c>
      <c r="AC73" s="28">
        <f t="shared" si="44"/>
        <v>-1107638.8888888883</v>
      </c>
      <c r="AD73" s="28">
        <f t="shared" si="44"/>
        <v>-1006944.4444444438</v>
      </c>
      <c r="AE73" s="28">
        <f t="shared" si="44"/>
        <v>-906249.99999999942</v>
      </c>
      <c r="AF73" s="28">
        <f t="shared" si="44"/>
        <v>-805555.55555555492</v>
      </c>
      <c r="AG73" s="28">
        <f t="shared" si="44"/>
        <v>-704861.11111111043</v>
      </c>
      <c r="AH73" s="28">
        <f t="shared" si="44"/>
        <v>-604166.66666666593</v>
      </c>
      <c r="AI73" s="28">
        <f t="shared" si="44"/>
        <v>-503472.22222222143</v>
      </c>
      <c r="AJ73" s="28">
        <f t="shared" si="44"/>
        <v>-402777.777777777</v>
      </c>
      <c r="AK73" s="28">
        <f t="shared" si="44"/>
        <v>-302083.33333333256</v>
      </c>
      <c r="AL73" s="28">
        <f t="shared" si="44"/>
        <v>-201388.88888888812</v>
      </c>
      <c r="AM73" s="28">
        <f t="shared" si="44"/>
        <v>-100694.44444444367</v>
      </c>
    </row>
    <row r="74" spans="2:63" hidden="1" outlineLevel="1" x14ac:dyDescent="0.25">
      <c r="B74" s="27" t="s">
        <v>36</v>
      </c>
      <c r="D74" s="28">
        <f>-$C$72/36</f>
        <v>-4166666.6666666665</v>
      </c>
      <c r="E74" s="28">
        <f t="shared" ref="E74:AM74" si="45">-$C$62/36</f>
        <v>-4166666.6666666665</v>
      </c>
      <c r="F74" s="28">
        <f t="shared" si="45"/>
        <v>-4166666.6666666665</v>
      </c>
      <c r="G74" s="28">
        <f t="shared" si="45"/>
        <v>-4166666.6666666665</v>
      </c>
      <c r="H74" s="28">
        <f t="shared" si="45"/>
        <v>-4166666.6666666665</v>
      </c>
      <c r="I74" s="28">
        <f t="shared" si="45"/>
        <v>-4166666.6666666665</v>
      </c>
      <c r="J74" s="28">
        <f t="shared" si="45"/>
        <v>-4166666.6666666665</v>
      </c>
      <c r="K74" s="28">
        <f t="shared" si="45"/>
        <v>-4166666.6666666665</v>
      </c>
      <c r="L74" s="28">
        <f t="shared" si="45"/>
        <v>-4166666.6666666665</v>
      </c>
      <c r="M74" s="28">
        <f t="shared" si="45"/>
        <v>-4166666.6666666665</v>
      </c>
      <c r="N74" s="28">
        <f t="shared" si="45"/>
        <v>-4166666.6666666665</v>
      </c>
      <c r="O74" s="28">
        <f t="shared" si="45"/>
        <v>-4166666.6666666665</v>
      </c>
      <c r="P74" s="28">
        <f t="shared" si="45"/>
        <v>-4166666.6666666665</v>
      </c>
      <c r="Q74" s="28">
        <f t="shared" si="45"/>
        <v>-4166666.6666666665</v>
      </c>
      <c r="R74" s="28">
        <f t="shared" si="45"/>
        <v>-4166666.6666666665</v>
      </c>
      <c r="S74" s="28">
        <f t="shared" si="45"/>
        <v>-4166666.6666666665</v>
      </c>
      <c r="T74" s="28">
        <f t="shared" si="45"/>
        <v>-4166666.6666666665</v>
      </c>
      <c r="U74" s="28">
        <f t="shared" si="45"/>
        <v>-4166666.6666666665</v>
      </c>
      <c r="V74" s="28">
        <f t="shared" si="45"/>
        <v>-4166666.6666666665</v>
      </c>
      <c r="W74" s="28">
        <f t="shared" si="45"/>
        <v>-4166666.6666666665</v>
      </c>
      <c r="X74" s="28">
        <f t="shared" si="45"/>
        <v>-4166666.6666666665</v>
      </c>
      <c r="Y74" s="28">
        <f t="shared" si="45"/>
        <v>-4166666.6666666665</v>
      </c>
      <c r="Z74" s="28">
        <f t="shared" si="45"/>
        <v>-4166666.6666666665</v>
      </c>
      <c r="AA74" s="28">
        <f t="shared" si="45"/>
        <v>-4166666.6666666665</v>
      </c>
      <c r="AB74" s="28">
        <f t="shared" si="45"/>
        <v>-4166666.6666666665</v>
      </c>
      <c r="AC74" s="28">
        <f t="shared" si="45"/>
        <v>-4166666.6666666665</v>
      </c>
      <c r="AD74" s="28">
        <f t="shared" si="45"/>
        <v>-4166666.6666666665</v>
      </c>
      <c r="AE74" s="28">
        <f t="shared" si="45"/>
        <v>-4166666.6666666665</v>
      </c>
      <c r="AF74" s="28">
        <f t="shared" si="45"/>
        <v>-4166666.6666666665</v>
      </c>
      <c r="AG74" s="28">
        <f t="shared" si="45"/>
        <v>-4166666.6666666665</v>
      </c>
      <c r="AH74" s="28">
        <f t="shared" si="45"/>
        <v>-4166666.6666666665</v>
      </c>
      <c r="AI74" s="28">
        <f t="shared" si="45"/>
        <v>-4166666.6666666665</v>
      </c>
      <c r="AJ74" s="28">
        <f t="shared" si="45"/>
        <v>-4166666.6666666665</v>
      </c>
      <c r="AK74" s="28">
        <f t="shared" si="45"/>
        <v>-4166666.6666666665</v>
      </c>
      <c r="AL74" s="28">
        <f t="shared" si="45"/>
        <v>-4166666.6666666665</v>
      </c>
      <c r="AM74" s="28">
        <f t="shared" si="45"/>
        <v>-4166666.6666666665</v>
      </c>
    </row>
    <row r="75" spans="2:63" hidden="1" outlineLevel="1" x14ac:dyDescent="0.25">
      <c r="B75" s="27" t="s">
        <v>38</v>
      </c>
      <c r="D75" s="28">
        <f>+D74+D73</f>
        <v>-7791666.666666667</v>
      </c>
      <c r="E75" s="28">
        <f t="shared" ref="E75:AM75" si="46">+E74+E73</f>
        <v>-7690972.2222222229</v>
      </c>
      <c r="F75" s="28">
        <f t="shared" si="46"/>
        <v>-7590277.777777778</v>
      </c>
      <c r="G75" s="28">
        <f t="shared" si="46"/>
        <v>-7489583.333333334</v>
      </c>
      <c r="H75" s="28">
        <f t="shared" si="46"/>
        <v>-7388888.8888888899</v>
      </c>
      <c r="I75" s="28">
        <f t="shared" si="46"/>
        <v>-7288194.444444445</v>
      </c>
      <c r="J75" s="28">
        <f t="shared" si="46"/>
        <v>-7187500</v>
      </c>
      <c r="K75" s="28">
        <f t="shared" si="46"/>
        <v>-7086805.555555556</v>
      </c>
      <c r="L75" s="28">
        <f t="shared" si="46"/>
        <v>-6986111.1111111119</v>
      </c>
      <c r="M75" s="28">
        <f t="shared" si="46"/>
        <v>-6885416.666666667</v>
      </c>
      <c r="N75" s="28">
        <f t="shared" si="46"/>
        <v>-6784722.222222222</v>
      </c>
      <c r="O75" s="28">
        <f t="shared" si="46"/>
        <v>-6684027.777777778</v>
      </c>
      <c r="P75" s="28">
        <f t="shared" si="46"/>
        <v>-6583333.333333333</v>
      </c>
      <c r="Q75" s="28">
        <f t="shared" si="46"/>
        <v>-6482638.8888888881</v>
      </c>
      <c r="R75" s="28">
        <f t="shared" si="46"/>
        <v>-6381944.444444444</v>
      </c>
      <c r="S75" s="28">
        <f t="shared" si="46"/>
        <v>-6281250</v>
      </c>
      <c r="T75" s="28">
        <f t="shared" si="46"/>
        <v>-6180555.555555555</v>
      </c>
      <c r="U75" s="28">
        <f t="shared" si="46"/>
        <v>-6079861.1111111101</v>
      </c>
      <c r="V75" s="28">
        <f t="shared" si="46"/>
        <v>-5979166.666666666</v>
      </c>
      <c r="W75" s="28">
        <f t="shared" si="46"/>
        <v>-5878472.2222222211</v>
      </c>
      <c r="X75" s="28">
        <f t="shared" si="46"/>
        <v>-5777777.7777777761</v>
      </c>
      <c r="Y75" s="28">
        <f t="shared" si="46"/>
        <v>-5677083.3333333321</v>
      </c>
      <c r="Z75" s="28">
        <f t="shared" si="46"/>
        <v>-5576388.8888888881</v>
      </c>
      <c r="AA75" s="28">
        <f t="shared" si="46"/>
        <v>-5475694.444444444</v>
      </c>
      <c r="AB75" s="28">
        <f t="shared" si="46"/>
        <v>-5374999.9999999991</v>
      </c>
      <c r="AC75" s="28">
        <f t="shared" si="46"/>
        <v>-5274305.555555555</v>
      </c>
      <c r="AD75" s="28">
        <f t="shared" si="46"/>
        <v>-5173611.1111111101</v>
      </c>
      <c r="AE75" s="28">
        <f t="shared" si="46"/>
        <v>-5072916.666666666</v>
      </c>
      <c r="AF75" s="28">
        <f t="shared" si="46"/>
        <v>-4972222.2222222211</v>
      </c>
      <c r="AG75" s="28">
        <f t="shared" si="46"/>
        <v>-4871527.7777777771</v>
      </c>
      <c r="AH75" s="28">
        <f t="shared" si="46"/>
        <v>-4770833.3333333321</v>
      </c>
      <c r="AI75" s="28">
        <f t="shared" si="46"/>
        <v>-4670138.8888888881</v>
      </c>
      <c r="AJ75" s="28">
        <f t="shared" si="46"/>
        <v>-4569444.4444444431</v>
      </c>
      <c r="AK75" s="28">
        <f t="shared" si="46"/>
        <v>-4468749.9999999991</v>
      </c>
      <c r="AL75" s="28">
        <f t="shared" si="46"/>
        <v>-4368055.555555555</v>
      </c>
      <c r="AM75" s="28">
        <f t="shared" si="46"/>
        <v>-4267361.1111111101</v>
      </c>
    </row>
    <row r="76" spans="2:63" hidden="1" outlineLevel="1" x14ac:dyDescent="0.25">
      <c r="B76" s="27" t="s">
        <v>39</v>
      </c>
      <c r="D76" s="28">
        <f>+SUM(D73:$AM73)+SUM(D74:$AM74)</f>
        <v>-217062500</v>
      </c>
      <c r="E76" s="28">
        <f>+SUM(E73:$AM73)+SUM(E74:$AM74)</f>
        <v>-209270833.33333337</v>
      </c>
      <c r="F76" s="28">
        <f>+SUM(F73:$AM73)+SUM(F74:$AM74)</f>
        <v>-201579861.11111116</v>
      </c>
      <c r="G76" s="28">
        <f>+SUM(G73:$AM73)+SUM(G74:$AM74)</f>
        <v>-193989583.33333337</v>
      </c>
      <c r="H76" s="28">
        <f>+SUM(H73:$AM73)+SUM(H74:$AM74)</f>
        <v>-186500000.00000006</v>
      </c>
      <c r="I76" s="28">
        <f>+SUM(I73:$AM73)+SUM(I74:$AM74)</f>
        <v>-179111111.11111116</v>
      </c>
      <c r="J76" s="28">
        <f>+SUM(J73:$AM73)+SUM(J74:$AM74)</f>
        <v>-171822916.66666669</v>
      </c>
      <c r="K76" s="28">
        <f>+SUM(K73:$AM73)+SUM(K74:$AM74)</f>
        <v>-164635416.66666669</v>
      </c>
      <c r="L76" s="28">
        <f>+SUM(L73:$AM73)+SUM(L74:$AM74)</f>
        <v>-157548611.1111111</v>
      </c>
      <c r="M76" s="28">
        <f>+SUM(M73:$AM73)+SUM(M74:$AM74)</f>
        <v>-150562500</v>
      </c>
      <c r="N76" s="28">
        <f>+SUM(N73:$AM73)+SUM(N74:$AM74)</f>
        <v>-143677083.33333334</v>
      </c>
      <c r="O76" s="28">
        <f>+SUM(O73:$AM73)+SUM(O74:$AM74)</f>
        <v>-136892361.1111111</v>
      </c>
      <c r="P76" s="28">
        <f>+SUM(P73:$AM73)+SUM(P74:$AM74)</f>
        <v>-130208333.33333333</v>
      </c>
      <c r="Q76" s="28">
        <f>+SUM(Q73:$AM73)+SUM(Q74:$AM74)</f>
        <v>-123624999.99999999</v>
      </c>
      <c r="R76" s="28">
        <f>+SUM(R73:$AM73)+SUM(R74:$AM74)</f>
        <v>-117142361.1111111</v>
      </c>
      <c r="S76" s="28">
        <f>+SUM(S73:$AM73)+SUM(S74:$AM74)</f>
        <v>-110760416.66666666</v>
      </c>
      <c r="T76" s="28">
        <f>+SUM(T73:$AM73)+SUM(T74:$AM74)</f>
        <v>-104479166.66666664</v>
      </c>
      <c r="U76" s="28">
        <f>+SUM(U73:$AM73)+SUM(U74:$AM74)</f>
        <v>-98298611.111111075</v>
      </c>
      <c r="V76" s="28">
        <f>+SUM(V73:$AM73)+SUM(V74:$AM74)</f>
        <v>-92218749.99999997</v>
      </c>
      <c r="W76" s="28">
        <f>+SUM(W73:$AM73)+SUM(W74:$AM74)</f>
        <v>-86239583.333333299</v>
      </c>
      <c r="X76" s="28">
        <f>+SUM(X73:$AM73)+SUM(X74:$AM74)</f>
        <v>-80361111.111111075</v>
      </c>
      <c r="Y76" s="28">
        <f>+SUM(Y73:$AM73)+SUM(Y74:$AM74)</f>
        <v>-74583333.333333313</v>
      </c>
      <c r="Z76" s="28">
        <f>+SUM(Z73:$AM73)+SUM(Z74:$AM74)</f>
        <v>-68906249.99999997</v>
      </c>
      <c r="AA76" s="28">
        <f>+SUM(AA73:$AM73)+SUM(AA74:$AM74)</f>
        <v>-63329861.11111109</v>
      </c>
      <c r="AB76" s="28">
        <f>+SUM(AB73:$AM73)+SUM(AB74:$AM74)</f>
        <v>-57854166.666666649</v>
      </c>
      <c r="AC76" s="28">
        <f>+SUM(AC73:$AM73)+SUM(AC74:$AM74)</f>
        <v>-52479166.666666657</v>
      </c>
      <c r="AD76" s="28">
        <f>+SUM(AD73:$AM73)+SUM(AD74:$AM74)</f>
        <v>-47204861.111111104</v>
      </c>
      <c r="AE76" s="28">
        <f>+SUM(AE73:$AM73)+SUM(AE74:$AM74)</f>
        <v>-42031249.999999993</v>
      </c>
      <c r="AF76" s="28">
        <f>+SUM(AF73:$AM73)+SUM(AF74:$AM74)</f>
        <v>-36958333.333333328</v>
      </c>
      <c r="AG76" s="28">
        <f>+SUM(AG73:$AM73)+SUM(AG74:$AM74)</f>
        <v>-31986111.111111108</v>
      </c>
      <c r="AH76" s="28">
        <f>+SUM(AH73:$AM73)+SUM(AH74:$AM74)</f>
        <v>-27114583.333333328</v>
      </c>
      <c r="AI76" s="28">
        <f>+SUM(AI73:$AM73)+SUM(AI74:$AM74)</f>
        <v>-22343749.999999996</v>
      </c>
      <c r="AJ76" s="28">
        <f>+SUM(AJ73:$AM73)+SUM(AJ74:$AM74)</f>
        <v>-17673611.111111108</v>
      </c>
      <c r="AK76" s="28">
        <f>+SUM(AK73:$AM73)+SUM(AK74:$AM74)</f>
        <v>-13104166.666666664</v>
      </c>
      <c r="AL76" s="28">
        <f>+SUM(AL73:$AM73)+SUM(AL74:$AM74)</f>
        <v>-8635416.6666666642</v>
      </c>
      <c r="AM76" s="28">
        <f>+SUM(AM73:$AM73)+SUM(AM74:$AM74)</f>
        <v>-4267361.1111111101</v>
      </c>
    </row>
    <row r="77" spans="2:63" hidden="1" outlineLevel="1" x14ac:dyDescent="0.25">
      <c r="B77" s="27" t="s">
        <v>40</v>
      </c>
      <c r="D77" s="28">
        <f>+D76*$C$7/1000000</f>
        <v>-260475</v>
      </c>
      <c r="E77" s="28">
        <f t="shared" ref="E77:AM77" si="47">+E76*$C$7/1000000</f>
        <v>-251125.00000000006</v>
      </c>
      <c r="F77" s="28">
        <f t="shared" si="47"/>
        <v>-241895.8333333334</v>
      </c>
      <c r="G77" s="28">
        <f t="shared" si="47"/>
        <v>-232787.50000000006</v>
      </c>
      <c r="H77" s="28">
        <f t="shared" si="47"/>
        <v>-223800.00000000006</v>
      </c>
      <c r="I77" s="28">
        <f t="shared" si="47"/>
        <v>-214933.3333333334</v>
      </c>
      <c r="J77" s="28">
        <f t="shared" si="47"/>
        <v>-206187.50000000003</v>
      </c>
      <c r="K77" s="28">
        <f t="shared" si="47"/>
        <v>-197562.50000000003</v>
      </c>
      <c r="L77" s="28">
        <f t="shared" si="47"/>
        <v>-189058.33333333331</v>
      </c>
      <c r="M77" s="28">
        <f t="shared" si="47"/>
        <v>-180675</v>
      </c>
      <c r="N77" s="28">
        <f t="shared" si="47"/>
        <v>-172412.5</v>
      </c>
      <c r="O77" s="28">
        <f t="shared" si="47"/>
        <v>-164270.83333333331</v>
      </c>
      <c r="P77" s="28">
        <f t="shared" si="47"/>
        <v>-156250</v>
      </c>
      <c r="Q77" s="28">
        <f t="shared" si="47"/>
        <v>-148349.99999999997</v>
      </c>
      <c r="R77" s="28">
        <f t="shared" si="47"/>
        <v>-140570.83333333331</v>
      </c>
      <c r="S77" s="28">
        <f t="shared" si="47"/>
        <v>-132912.49999999997</v>
      </c>
      <c r="T77" s="28">
        <f t="shared" si="47"/>
        <v>-125374.99999999997</v>
      </c>
      <c r="U77" s="28">
        <f t="shared" si="47"/>
        <v>-117958.33333333328</v>
      </c>
      <c r="V77" s="28">
        <f t="shared" si="47"/>
        <v>-110662.49999999997</v>
      </c>
      <c r="W77" s="28">
        <f t="shared" si="47"/>
        <v>-103487.49999999996</v>
      </c>
      <c r="X77" s="28">
        <f t="shared" si="47"/>
        <v>-96433.333333333285</v>
      </c>
      <c r="Y77" s="28">
        <f t="shared" si="47"/>
        <v>-89499.999999999971</v>
      </c>
      <c r="Z77" s="28">
        <f t="shared" si="47"/>
        <v>-82687.499999999971</v>
      </c>
      <c r="AA77" s="28">
        <f t="shared" si="47"/>
        <v>-75995.833333333314</v>
      </c>
      <c r="AB77" s="28">
        <f t="shared" si="47"/>
        <v>-69424.999999999985</v>
      </c>
      <c r="AC77" s="28">
        <f t="shared" si="47"/>
        <v>-62974.999999999985</v>
      </c>
      <c r="AD77" s="28">
        <f t="shared" si="47"/>
        <v>-56645.833333333328</v>
      </c>
      <c r="AE77" s="28">
        <f t="shared" si="47"/>
        <v>-50437.499999999993</v>
      </c>
      <c r="AF77" s="28">
        <f t="shared" si="47"/>
        <v>-44349.999999999993</v>
      </c>
      <c r="AG77" s="28">
        <f t="shared" si="47"/>
        <v>-38383.333333333328</v>
      </c>
      <c r="AH77" s="28">
        <f t="shared" si="47"/>
        <v>-32537.499999999993</v>
      </c>
      <c r="AI77" s="28">
        <f t="shared" si="47"/>
        <v>-26812.499999999996</v>
      </c>
      <c r="AJ77" s="28">
        <f t="shared" si="47"/>
        <v>-21208.333333333328</v>
      </c>
      <c r="AK77" s="28">
        <f t="shared" si="47"/>
        <v>-15724.999999999996</v>
      </c>
      <c r="AL77" s="28">
        <f t="shared" si="47"/>
        <v>-10362.499999999996</v>
      </c>
      <c r="AM77" s="28">
        <f t="shared" si="47"/>
        <v>-5120.8333333333321</v>
      </c>
    </row>
    <row r="78" spans="2:63" hidden="1" outlineLevel="1" x14ac:dyDescent="0.25">
      <c r="B78" s="48" t="s">
        <v>41</v>
      </c>
      <c r="C78" s="5">
        <f>+C72</f>
        <v>150000000</v>
      </c>
      <c r="D78" s="28">
        <f t="shared" ref="D78:AM78" si="48">+D77+D75</f>
        <v>-8052141.666666667</v>
      </c>
      <c r="E78" s="28">
        <f t="shared" si="48"/>
        <v>-7942097.2222222229</v>
      </c>
      <c r="F78" s="28">
        <f t="shared" si="48"/>
        <v>-7832173.611111111</v>
      </c>
      <c r="G78" s="28">
        <f t="shared" si="48"/>
        <v>-7722370.833333334</v>
      </c>
      <c r="H78" s="28">
        <f t="shared" si="48"/>
        <v>-7612688.8888888899</v>
      </c>
      <c r="I78" s="28">
        <f t="shared" si="48"/>
        <v>-7503127.777777778</v>
      </c>
      <c r="J78" s="28">
        <f t="shared" si="48"/>
        <v>-7393687.5</v>
      </c>
      <c r="K78" s="28">
        <f t="shared" si="48"/>
        <v>-7284368.055555556</v>
      </c>
      <c r="L78" s="28">
        <f t="shared" si="48"/>
        <v>-7175169.444444445</v>
      </c>
      <c r="M78" s="28">
        <f t="shared" si="48"/>
        <v>-7066091.666666667</v>
      </c>
      <c r="N78" s="28">
        <f t="shared" si="48"/>
        <v>-6957134.722222222</v>
      </c>
      <c r="O78" s="28">
        <f t="shared" si="48"/>
        <v>-6848298.611111111</v>
      </c>
      <c r="P78" s="28">
        <f t="shared" si="48"/>
        <v>-6739583.333333333</v>
      </c>
      <c r="Q78" s="28">
        <f t="shared" si="48"/>
        <v>-6630988.8888888881</v>
      </c>
      <c r="R78" s="28">
        <f t="shared" si="48"/>
        <v>-6522515.2777777771</v>
      </c>
      <c r="S78" s="28">
        <f t="shared" si="48"/>
        <v>-6414162.5</v>
      </c>
      <c r="T78" s="28">
        <f t="shared" si="48"/>
        <v>-6305930.555555555</v>
      </c>
      <c r="U78" s="28">
        <f t="shared" si="48"/>
        <v>-6197819.4444444431</v>
      </c>
      <c r="V78" s="28">
        <f t="shared" si="48"/>
        <v>-6089829.166666666</v>
      </c>
      <c r="W78" s="28">
        <f t="shared" si="48"/>
        <v>-5981959.7222222211</v>
      </c>
      <c r="X78" s="28">
        <f t="shared" si="48"/>
        <v>-5874211.1111111091</v>
      </c>
      <c r="Y78" s="28">
        <f t="shared" si="48"/>
        <v>-5766583.3333333321</v>
      </c>
      <c r="Z78" s="28">
        <f t="shared" si="48"/>
        <v>-5659076.3888888881</v>
      </c>
      <c r="AA78" s="28">
        <f t="shared" si="48"/>
        <v>-5551690.2777777771</v>
      </c>
      <c r="AB78" s="28">
        <f t="shared" si="48"/>
        <v>-5444424.9999999991</v>
      </c>
      <c r="AC78" s="28">
        <f t="shared" si="48"/>
        <v>-5337280.555555555</v>
      </c>
      <c r="AD78" s="28">
        <f t="shared" si="48"/>
        <v>-5230256.9444444431</v>
      </c>
      <c r="AE78" s="28">
        <f t="shared" si="48"/>
        <v>-5123354.166666666</v>
      </c>
      <c r="AF78" s="28">
        <f t="shared" si="48"/>
        <v>-5016572.2222222211</v>
      </c>
      <c r="AG78" s="28">
        <f t="shared" si="48"/>
        <v>-4909911.1111111101</v>
      </c>
      <c r="AH78" s="28">
        <f t="shared" si="48"/>
        <v>-4803370.8333333321</v>
      </c>
      <c r="AI78" s="28">
        <f t="shared" si="48"/>
        <v>-4696951.3888888881</v>
      </c>
      <c r="AJ78" s="28">
        <f t="shared" si="48"/>
        <v>-4590652.7777777761</v>
      </c>
      <c r="AK78" s="28">
        <f t="shared" si="48"/>
        <v>-4484474.9999999991</v>
      </c>
      <c r="AL78" s="28">
        <f t="shared" si="48"/>
        <v>-4378418.055555555</v>
      </c>
      <c r="AM78" s="28">
        <f t="shared" si="48"/>
        <v>-4272481.9444444431</v>
      </c>
    </row>
    <row r="79" spans="2:63" ht="15.75" hidden="1" outlineLevel="1" thickBot="1" x14ac:dyDescent="0.3">
      <c r="B79" s="49">
        <f>+(C79+1)^12-1</f>
        <v>0.35689540319019386</v>
      </c>
      <c r="C79" s="50">
        <f>+IRR(C78:AM78)</f>
        <v>2.5759460053162542E-2</v>
      </c>
    </row>
    <row r="80" spans="2:63" hidden="1" outlineLevel="1" x14ac:dyDescent="0.25"/>
    <row r="81" spans="2:39" ht="18.75" hidden="1" outlineLevel="1" x14ac:dyDescent="0.3">
      <c r="B81" s="30" t="s">
        <v>66</v>
      </c>
      <c r="C81" s="29">
        <v>0</v>
      </c>
      <c r="D81" s="29">
        <v>1</v>
      </c>
      <c r="E81" s="29">
        <f>+D81+1</f>
        <v>2</v>
      </c>
      <c r="F81" s="29">
        <f t="shared" ref="F81:AM81" si="49">+E81+1</f>
        <v>3</v>
      </c>
      <c r="G81" s="29">
        <f t="shared" si="49"/>
        <v>4</v>
      </c>
      <c r="H81" s="29">
        <f t="shared" si="49"/>
        <v>5</v>
      </c>
      <c r="I81" s="29">
        <f t="shared" si="49"/>
        <v>6</v>
      </c>
      <c r="J81" s="29">
        <f t="shared" si="49"/>
        <v>7</v>
      </c>
      <c r="K81" s="29">
        <f t="shared" si="49"/>
        <v>8</v>
      </c>
      <c r="L81" s="29">
        <f t="shared" si="49"/>
        <v>9</v>
      </c>
      <c r="M81" s="29">
        <f t="shared" si="49"/>
        <v>10</v>
      </c>
      <c r="N81" s="29">
        <f t="shared" si="49"/>
        <v>11</v>
      </c>
      <c r="O81" s="29">
        <f t="shared" si="49"/>
        <v>12</v>
      </c>
      <c r="P81" s="29">
        <f t="shared" si="49"/>
        <v>13</v>
      </c>
      <c r="Q81" s="29">
        <f t="shared" si="49"/>
        <v>14</v>
      </c>
      <c r="R81" s="29">
        <f t="shared" si="49"/>
        <v>15</v>
      </c>
      <c r="S81" s="29">
        <f t="shared" si="49"/>
        <v>16</v>
      </c>
      <c r="T81" s="29">
        <f t="shared" si="49"/>
        <v>17</v>
      </c>
      <c r="U81" s="29">
        <f t="shared" si="49"/>
        <v>18</v>
      </c>
      <c r="V81" s="29">
        <f t="shared" si="49"/>
        <v>19</v>
      </c>
      <c r="W81" s="29">
        <f t="shared" si="49"/>
        <v>20</v>
      </c>
      <c r="X81" s="29">
        <f t="shared" si="49"/>
        <v>21</v>
      </c>
      <c r="Y81" s="29">
        <f t="shared" si="49"/>
        <v>22</v>
      </c>
      <c r="Z81" s="29">
        <f t="shared" si="49"/>
        <v>23</v>
      </c>
      <c r="AA81" s="29">
        <f t="shared" si="49"/>
        <v>24</v>
      </c>
      <c r="AB81" s="29">
        <f t="shared" si="49"/>
        <v>25</v>
      </c>
      <c r="AC81" s="29">
        <f t="shared" si="49"/>
        <v>26</v>
      </c>
      <c r="AD81" s="29">
        <f t="shared" si="49"/>
        <v>27</v>
      </c>
      <c r="AE81" s="29">
        <f t="shared" si="49"/>
        <v>28</v>
      </c>
      <c r="AF81" s="29">
        <f t="shared" si="49"/>
        <v>29</v>
      </c>
      <c r="AG81" s="29">
        <f t="shared" si="49"/>
        <v>30</v>
      </c>
      <c r="AH81" s="29">
        <f t="shared" si="49"/>
        <v>31</v>
      </c>
      <c r="AI81" s="29">
        <f t="shared" si="49"/>
        <v>32</v>
      </c>
      <c r="AJ81" s="29">
        <f t="shared" si="49"/>
        <v>33</v>
      </c>
      <c r="AK81" s="29">
        <f t="shared" si="49"/>
        <v>34</v>
      </c>
      <c r="AL81" s="29">
        <f t="shared" si="49"/>
        <v>35</v>
      </c>
      <c r="AM81" s="29">
        <f t="shared" si="49"/>
        <v>36</v>
      </c>
    </row>
    <row r="82" spans="2:39" ht="18.75" hidden="1" outlineLevel="2" x14ac:dyDescent="0.3">
      <c r="B82" s="30" t="s">
        <v>71</v>
      </c>
      <c r="C82" s="29" t="s">
        <v>34</v>
      </c>
      <c r="D82" s="29" t="s">
        <v>10</v>
      </c>
      <c r="E82" s="29" t="s">
        <v>11</v>
      </c>
      <c r="F82" s="29" t="s">
        <v>12</v>
      </c>
      <c r="G82" s="29" t="s">
        <v>13</v>
      </c>
      <c r="H82" s="29" t="s">
        <v>14</v>
      </c>
      <c r="I82" s="29" t="s">
        <v>15</v>
      </c>
      <c r="J82" s="29" t="s">
        <v>16</v>
      </c>
      <c r="K82" s="29" t="s">
        <v>17</v>
      </c>
      <c r="L82" s="29" t="s">
        <v>18</v>
      </c>
      <c r="M82" s="29" t="s">
        <v>19</v>
      </c>
      <c r="N82" s="29" t="s">
        <v>20</v>
      </c>
      <c r="O82" s="29" t="s">
        <v>21</v>
      </c>
      <c r="P82" s="29" t="s">
        <v>22</v>
      </c>
      <c r="Q82" s="29" t="s">
        <v>23</v>
      </c>
      <c r="R82" s="29" t="s">
        <v>24</v>
      </c>
      <c r="S82" s="29" t="s">
        <v>25</v>
      </c>
      <c r="T82" s="29" t="s">
        <v>26</v>
      </c>
      <c r="U82" s="29" t="s">
        <v>27</v>
      </c>
      <c r="V82" s="29" t="s">
        <v>28</v>
      </c>
      <c r="W82" s="29" t="s">
        <v>29</v>
      </c>
      <c r="X82" s="29" t="s">
        <v>30</v>
      </c>
      <c r="Y82" s="29" t="s">
        <v>31</v>
      </c>
      <c r="Z82" s="29" t="s">
        <v>32</v>
      </c>
      <c r="AA82" s="29" t="s">
        <v>33</v>
      </c>
      <c r="AB82" s="29" t="s">
        <v>42</v>
      </c>
      <c r="AC82" s="29" t="s">
        <v>43</v>
      </c>
      <c r="AD82" s="29" t="s">
        <v>44</v>
      </c>
      <c r="AE82" s="29" t="s">
        <v>45</v>
      </c>
      <c r="AF82" s="29" t="s">
        <v>46</v>
      </c>
      <c r="AG82" s="29" t="s">
        <v>47</v>
      </c>
      <c r="AH82" s="29" t="s">
        <v>48</v>
      </c>
      <c r="AI82" s="29" t="s">
        <v>49</v>
      </c>
      <c r="AJ82" s="29" t="s">
        <v>50</v>
      </c>
      <c r="AK82" s="29" t="s">
        <v>51</v>
      </c>
      <c r="AL82" s="29" t="s">
        <v>52</v>
      </c>
      <c r="AM82" s="29" t="s">
        <v>53</v>
      </c>
    </row>
    <row r="83" spans="2:39" hidden="1" outlineLevel="2" x14ac:dyDescent="0.25">
      <c r="B83" s="27" t="s">
        <v>54</v>
      </c>
      <c r="C83" s="28">
        <f>+C78</f>
        <v>150000000</v>
      </c>
      <c r="D83" s="28">
        <f>+C83+D85</f>
        <v>145833333.33333334</v>
      </c>
      <c r="E83" s="28">
        <f t="shared" ref="E83:AM83" si="50">+D83+E85</f>
        <v>141782407.4074074</v>
      </c>
      <c r="F83" s="28">
        <f t="shared" si="50"/>
        <v>137844007.20164609</v>
      </c>
      <c r="G83" s="28">
        <f t="shared" si="50"/>
        <v>134015007.00160037</v>
      </c>
      <c r="H83" s="28">
        <f t="shared" si="50"/>
        <v>130292367.91822258</v>
      </c>
      <c r="I83" s="28">
        <f t="shared" si="50"/>
        <v>126673135.47604972</v>
      </c>
      <c r="J83" s="28">
        <f t="shared" si="50"/>
        <v>123154437.26838167</v>
      </c>
      <c r="K83" s="28">
        <f t="shared" si="50"/>
        <v>119733480.67759329</v>
      </c>
      <c r="L83" s="28">
        <f t="shared" si="50"/>
        <v>116407550.65877126</v>
      </c>
      <c r="M83" s="28">
        <f t="shared" si="50"/>
        <v>113174007.5849165</v>
      </c>
      <c r="N83" s="28">
        <f t="shared" si="50"/>
        <v>110030285.15200216</v>
      </c>
      <c r="O83" s="28">
        <f t="shared" si="50"/>
        <v>106973888.34222431</v>
      </c>
      <c r="P83" s="28">
        <f t="shared" si="50"/>
        <v>104002391.44382919</v>
      </c>
      <c r="Q83" s="28">
        <f t="shared" si="50"/>
        <v>101113436.12594505</v>
      </c>
      <c r="R83" s="28">
        <f t="shared" si="50"/>
        <v>98304729.566891015</v>
      </c>
      <c r="S83" s="28">
        <f t="shared" si="50"/>
        <v>95574042.634477377</v>
      </c>
      <c r="T83" s="28">
        <f t="shared" si="50"/>
        <v>92919208.116852999</v>
      </c>
      <c r="U83" s="28">
        <f t="shared" si="50"/>
        <v>90338119.002495974</v>
      </c>
      <c r="V83" s="28">
        <f t="shared" si="50"/>
        <v>87828726.807982191</v>
      </c>
      <c r="W83" s="28">
        <f t="shared" si="50"/>
        <v>85389039.952204913</v>
      </c>
      <c r="X83" s="28">
        <f t="shared" si="50"/>
        <v>83017122.175754771</v>
      </c>
      <c r="Y83" s="28">
        <f t="shared" si="50"/>
        <v>80711091.004206032</v>
      </c>
      <c r="Z83" s="28">
        <f t="shared" si="50"/>
        <v>78469116.254089192</v>
      </c>
      <c r="AA83" s="28">
        <f t="shared" si="50"/>
        <v>76289418.580364496</v>
      </c>
      <c r="AB83" s="28">
        <f t="shared" si="50"/>
        <v>74170268.064243257</v>
      </c>
      <c r="AC83" s="28">
        <f t="shared" si="50"/>
        <v>72109982.8402365</v>
      </c>
      <c r="AD83" s="28">
        <f t="shared" si="50"/>
        <v>70106927.761341035</v>
      </c>
      <c r="AE83" s="28">
        <f t="shared" si="50"/>
        <v>68159513.101303786</v>
      </c>
      <c r="AF83" s="28">
        <f t="shared" si="50"/>
        <v>66266193.292934239</v>
      </c>
      <c r="AG83" s="28">
        <f t="shared" si="50"/>
        <v>64425465.701463841</v>
      </c>
      <c r="AH83" s="28">
        <f t="shared" si="50"/>
        <v>62635869.431978732</v>
      </c>
      <c r="AI83" s="28">
        <f t="shared" si="50"/>
        <v>60895984.169979326</v>
      </c>
      <c r="AJ83" s="28">
        <f t="shared" si="50"/>
        <v>59204429.054146565</v>
      </c>
      <c r="AK83" s="28">
        <f t="shared" si="50"/>
        <v>57559861.580420271</v>
      </c>
      <c r="AL83" s="28">
        <f t="shared" si="50"/>
        <v>55960976.536519706</v>
      </c>
      <c r="AM83" s="28">
        <f t="shared" si="50"/>
        <v>54406504.966060825</v>
      </c>
    </row>
    <row r="84" spans="2:39" hidden="1" outlineLevel="2" x14ac:dyDescent="0.25">
      <c r="B84" s="27" t="s">
        <v>37</v>
      </c>
      <c r="C84" s="27"/>
      <c r="D84" s="28">
        <f>-C83*$C$14</f>
        <v>-2499999.9999999912</v>
      </c>
      <c r="E84" s="28">
        <f t="shared" ref="E84:AM84" si="51">-D83*$C$14</f>
        <v>-2430555.5555555471</v>
      </c>
      <c r="F84" s="28">
        <f t="shared" si="51"/>
        <v>-2363040.1234567817</v>
      </c>
      <c r="G84" s="28">
        <f t="shared" si="51"/>
        <v>-2297400.1200274266</v>
      </c>
      <c r="H84" s="28">
        <f t="shared" si="51"/>
        <v>-2233583.4500266649</v>
      </c>
      <c r="I84" s="28">
        <f t="shared" si="51"/>
        <v>-2171539.4653037018</v>
      </c>
      <c r="J84" s="28">
        <f t="shared" si="51"/>
        <v>-2111218.924600821</v>
      </c>
      <c r="K84" s="28">
        <f t="shared" si="51"/>
        <v>-2052573.9544730205</v>
      </c>
      <c r="L84" s="28">
        <f t="shared" si="51"/>
        <v>-1995558.0112932145</v>
      </c>
      <c r="M84" s="28">
        <f t="shared" si="51"/>
        <v>-1940125.8443128474</v>
      </c>
      <c r="N84" s="28">
        <f t="shared" si="51"/>
        <v>-1886233.4597486018</v>
      </c>
      <c r="O84" s="28">
        <f t="shared" si="51"/>
        <v>-1833838.085866696</v>
      </c>
      <c r="P84" s="28">
        <f t="shared" si="51"/>
        <v>-1782898.1390370657</v>
      </c>
      <c r="Q84" s="28">
        <f t="shared" si="51"/>
        <v>-1733373.1907304805</v>
      </c>
      <c r="R84" s="28">
        <f t="shared" si="51"/>
        <v>-1685223.9354324115</v>
      </c>
      <c r="S84" s="28">
        <f t="shared" si="51"/>
        <v>-1638412.1594481778</v>
      </c>
      <c r="T84" s="28">
        <f t="shared" si="51"/>
        <v>-1592900.7105746174</v>
      </c>
      <c r="U84" s="28">
        <f t="shared" si="51"/>
        <v>-1548653.4686142111</v>
      </c>
      <c r="V84" s="28">
        <f t="shared" si="51"/>
        <v>-1505635.3167082609</v>
      </c>
      <c r="W84" s="28">
        <f t="shared" si="51"/>
        <v>-1463812.1134663646</v>
      </c>
      <c r="X84" s="28">
        <f t="shared" si="51"/>
        <v>-1423150.6658700767</v>
      </c>
      <c r="Y84" s="28">
        <f t="shared" si="51"/>
        <v>-1383618.7029292413</v>
      </c>
      <c r="Z84" s="28">
        <f t="shared" si="51"/>
        <v>-1345184.8500700959</v>
      </c>
      <c r="AA84" s="28">
        <f t="shared" si="51"/>
        <v>-1307818.6042348151</v>
      </c>
      <c r="AB84" s="28">
        <f t="shared" si="51"/>
        <v>-1271490.309672737</v>
      </c>
      <c r="AC84" s="28">
        <f t="shared" si="51"/>
        <v>-1236171.13440405</v>
      </c>
      <c r="AD84" s="28">
        <f t="shared" si="51"/>
        <v>-1201833.0473372708</v>
      </c>
      <c r="AE84" s="28">
        <f t="shared" si="51"/>
        <v>-1168448.7960223465</v>
      </c>
      <c r="AF84" s="28">
        <f t="shared" si="51"/>
        <v>-1135991.8850217257</v>
      </c>
      <c r="AG84" s="28">
        <f t="shared" si="51"/>
        <v>-1104436.5548822335</v>
      </c>
      <c r="AH84" s="28">
        <f t="shared" si="51"/>
        <v>-1073757.7616910602</v>
      </c>
      <c r="AI84" s="28">
        <f t="shared" si="51"/>
        <v>-1043931.1571996418</v>
      </c>
      <c r="AJ84" s="28">
        <f t="shared" si="51"/>
        <v>-1014933.0694996518</v>
      </c>
      <c r="AK84" s="28">
        <f t="shared" si="51"/>
        <v>-986740.48423577263</v>
      </c>
      <c r="AL84" s="28">
        <f t="shared" si="51"/>
        <v>-959331.02634033444</v>
      </c>
      <c r="AM84" s="28">
        <f t="shared" si="51"/>
        <v>-932682.94227532507</v>
      </c>
    </row>
    <row r="85" spans="2:39" hidden="1" outlineLevel="2" x14ac:dyDescent="0.25">
      <c r="B85" s="27" t="s">
        <v>36</v>
      </c>
      <c r="C85" s="27"/>
      <c r="D85" s="28">
        <f>-C$95/$C$6</f>
        <v>-4166666.6666666665</v>
      </c>
      <c r="E85" s="28">
        <f t="shared" ref="E85:AM85" si="52">-D$95/$C$6</f>
        <v>-4050925.9259259263</v>
      </c>
      <c r="F85" s="28">
        <f t="shared" si="52"/>
        <v>-3938400.2057613167</v>
      </c>
      <c r="G85" s="28">
        <f t="shared" si="52"/>
        <v>-3829000.2000457249</v>
      </c>
      <c r="H85" s="28">
        <f t="shared" si="52"/>
        <v>-3722639.0833777878</v>
      </c>
      <c r="I85" s="28">
        <f t="shared" si="52"/>
        <v>-3619232.4421728496</v>
      </c>
      <c r="J85" s="28">
        <f t="shared" si="52"/>
        <v>-3518698.2076680479</v>
      </c>
      <c r="K85" s="28">
        <f t="shared" si="52"/>
        <v>-3420956.5907883798</v>
      </c>
      <c r="L85" s="28">
        <f t="shared" si="52"/>
        <v>-3325930.0188220358</v>
      </c>
      <c r="M85" s="28">
        <f t="shared" si="52"/>
        <v>-3233543.0738547575</v>
      </c>
      <c r="N85" s="28">
        <f t="shared" si="52"/>
        <v>-3143722.4329143474</v>
      </c>
      <c r="O85" s="28">
        <f t="shared" si="52"/>
        <v>-3056396.8097778377</v>
      </c>
      <c r="P85" s="28">
        <f t="shared" si="52"/>
        <v>-2971496.8983951197</v>
      </c>
      <c r="Q85" s="28">
        <f t="shared" si="52"/>
        <v>-2888955.3178841444</v>
      </c>
      <c r="R85" s="28">
        <f t="shared" si="52"/>
        <v>-2808706.5590540292</v>
      </c>
      <c r="S85" s="28">
        <f t="shared" si="52"/>
        <v>-2730686.9324136395</v>
      </c>
      <c r="T85" s="28">
        <f t="shared" si="52"/>
        <v>-2654834.5176243717</v>
      </c>
      <c r="U85" s="28">
        <f t="shared" si="52"/>
        <v>-2581089.1143570277</v>
      </c>
      <c r="V85" s="28">
        <f t="shared" si="52"/>
        <v>-2509392.1945137773</v>
      </c>
      <c r="W85" s="28">
        <f t="shared" si="52"/>
        <v>-2439686.8557772832</v>
      </c>
      <c r="X85" s="28">
        <f t="shared" si="52"/>
        <v>-2371917.7764501367</v>
      </c>
      <c r="Y85" s="28">
        <f t="shared" si="52"/>
        <v>-2306031.1715487437</v>
      </c>
      <c r="Z85" s="28">
        <f t="shared" si="52"/>
        <v>-2241974.7501168344</v>
      </c>
      <c r="AA85" s="28">
        <f t="shared" si="52"/>
        <v>-2179697.6737246998</v>
      </c>
      <c r="AB85" s="28">
        <f t="shared" si="52"/>
        <v>-2119150.5161212361</v>
      </c>
      <c r="AC85" s="28">
        <f t="shared" si="52"/>
        <v>-2060285.2240067571</v>
      </c>
      <c r="AD85" s="28">
        <f t="shared" si="52"/>
        <v>-2003055.0788954583</v>
      </c>
      <c r="AE85" s="28">
        <f t="shared" si="52"/>
        <v>-1947414.660037251</v>
      </c>
      <c r="AF85" s="28">
        <f t="shared" si="52"/>
        <v>-1893319.8083695497</v>
      </c>
      <c r="AG85" s="28">
        <f t="shared" si="52"/>
        <v>-1840727.5914703954</v>
      </c>
      <c r="AH85" s="28">
        <f t="shared" si="52"/>
        <v>-1789596.2694851067</v>
      </c>
      <c r="AI85" s="28">
        <f t="shared" si="52"/>
        <v>-1739885.2619994092</v>
      </c>
      <c r="AJ85" s="28">
        <f t="shared" si="52"/>
        <v>-1691555.1158327591</v>
      </c>
      <c r="AK85" s="28">
        <f t="shared" si="52"/>
        <v>-1644567.4737262935</v>
      </c>
      <c r="AL85" s="28">
        <f t="shared" si="52"/>
        <v>-1598885.0439005631</v>
      </c>
      <c r="AM85" s="28">
        <f t="shared" si="52"/>
        <v>-1554471.5704588806</v>
      </c>
    </row>
    <row r="86" spans="2:39" hidden="1" outlineLevel="2" x14ac:dyDescent="0.25">
      <c r="B86" s="27" t="s">
        <v>38</v>
      </c>
      <c r="C86" s="27"/>
      <c r="D86" s="28">
        <f>+SUM(D84:D85)</f>
        <v>-6666666.6666666577</v>
      </c>
      <c r="E86" s="28">
        <f>+SUM(E84:E85)</f>
        <v>-6481481.4814814739</v>
      </c>
      <c r="F86" s="28">
        <f t="shared" ref="F86:AM86" si="53">+SUM(F84:F85)</f>
        <v>-6301440.3292180989</v>
      </c>
      <c r="G86" s="28">
        <f t="shared" si="53"/>
        <v>-6126400.320073152</v>
      </c>
      <c r="H86" s="28">
        <f t="shared" si="53"/>
        <v>-5956222.5334044527</v>
      </c>
      <c r="I86" s="28">
        <f t="shared" si="53"/>
        <v>-5790771.9074765518</v>
      </c>
      <c r="J86" s="28">
        <f t="shared" si="53"/>
        <v>-5629917.1322688684</v>
      </c>
      <c r="K86" s="28">
        <f t="shared" si="53"/>
        <v>-5473530.5452613998</v>
      </c>
      <c r="L86" s="28">
        <f t="shared" si="53"/>
        <v>-5321488.0301152505</v>
      </c>
      <c r="M86" s="28">
        <f t="shared" si="53"/>
        <v>-5173668.9181676051</v>
      </c>
      <c r="N86" s="28">
        <f t="shared" si="53"/>
        <v>-5029955.8926629489</v>
      </c>
      <c r="O86" s="28">
        <f t="shared" si="53"/>
        <v>-4890234.8956445334</v>
      </c>
      <c r="P86" s="28">
        <f t="shared" si="53"/>
        <v>-4754395.0374321854</v>
      </c>
      <c r="Q86" s="28">
        <f t="shared" si="53"/>
        <v>-4622328.5086146249</v>
      </c>
      <c r="R86" s="28">
        <f t="shared" si="53"/>
        <v>-4493930.4944864409</v>
      </c>
      <c r="S86" s="28">
        <f t="shared" si="53"/>
        <v>-4369099.0918618171</v>
      </c>
      <c r="T86" s="28">
        <f t="shared" si="53"/>
        <v>-4247735.2281989893</v>
      </c>
      <c r="U86" s="28">
        <f t="shared" si="53"/>
        <v>-4129742.5829712385</v>
      </c>
      <c r="V86" s="28">
        <f t="shared" si="53"/>
        <v>-4015027.5112220384</v>
      </c>
      <c r="W86" s="28">
        <f t="shared" si="53"/>
        <v>-3903498.9692436475</v>
      </c>
      <c r="X86" s="28">
        <f t="shared" si="53"/>
        <v>-3795068.4423202137</v>
      </c>
      <c r="Y86" s="28">
        <f t="shared" si="53"/>
        <v>-3689649.8744779853</v>
      </c>
      <c r="Z86" s="28">
        <f t="shared" si="53"/>
        <v>-3587159.60018693</v>
      </c>
      <c r="AA86" s="28">
        <f t="shared" si="53"/>
        <v>-3487516.2779595149</v>
      </c>
      <c r="AB86" s="28">
        <f t="shared" si="53"/>
        <v>-3390640.8257939732</v>
      </c>
      <c r="AC86" s="28">
        <f t="shared" si="53"/>
        <v>-3296456.3584108073</v>
      </c>
      <c r="AD86" s="28">
        <f t="shared" si="53"/>
        <v>-3204888.1262327293</v>
      </c>
      <c r="AE86" s="28">
        <f t="shared" si="53"/>
        <v>-3115863.4560595974</v>
      </c>
      <c r="AF86" s="28">
        <f t="shared" si="53"/>
        <v>-3029311.6933912756</v>
      </c>
      <c r="AG86" s="28">
        <f t="shared" si="53"/>
        <v>-2945164.1463526292</v>
      </c>
      <c r="AH86" s="28">
        <f t="shared" si="53"/>
        <v>-2863354.0311761666</v>
      </c>
      <c r="AI86" s="28">
        <f t="shared" si="53"/>
        <v>-2783816.4191990509</v>
      </c>
      <c r="AJ86" s="28">
        <f t="shared" si="53"/>
        <v>-2706488.185332411</v>
      </c>
      <c r="AK86" s="28">
        <f t="shared" si="53"/>
        <v>-2631307.9579620659</v>
      </c>
      <c r="AL86" s="28">
        <f t="shared" si="53"/>
        <v>-2558216.0702408976</v>
      </c>
      <c r="AM86" s="28">
        <f t="shared" si="53"/>
        <v>-2487154.5127342055</v>
      </c>
    </row>
    <row r="87" spans="2:39" hidden="1" outlineLevel="2" x14ac:dyDescent="0.25">
      <c r="B87" s="55" t="s">
        <v>72</v>
      </c>
      <c r="C87" s="31"/>
      <c r="D87" s="54">
        <f>-$C$8</f>
        <v>-4.2828999999999999E-2</v>
      </c>
      <c r="E87" s="54">
        <f>+D87</f>
        <v>-4.2828999999999999E-2</v>
      </c>
      <c r="F87" s="54">
        <f t="shared" ref="F87:AM87" si="54">+E87</f>
        <v>-4.2828999999999999E-2</v>
      </c>
      <c r="G87" s="54">
        <f t="shared" si="54"/>
        <v>-4.2828999999999999E-2</v>
      </c>
      <c r="H87" s="54">
        <f t="shared" si="54"/>
        <v>-4.2828999999999999E-2</v>
      </c>
      <c r="I87" s="54">
        <f t="shared" si="54"/>
        <v>-4.2828999999999999E-2</v>
      </c>
      <c r="J87" s="54">
        <f t="shared" si="54"/>
        <v>-4.2828999999999999E-2</v>
      </c>
      <c r="K87" s="54">
        <f t="shared" si="54"/>
        <v>-4.2828999999999999E-2</v>
      </c>
      <c r="L87" s="54">
        <f t="shared" si="54"/>
        <v>-4.2828999999999999E-2</v>
      </c>
      <c r="M87" s="54">
        <f t="shared" si="54"/>
        <v>-4.2828999999999999E-2</v>
      </c>
      <c r="N87" s="54">
        <f t="shared" si="54"/>
        <v>-4.2828999999999999E-2</v>
      </c>
      <c r="O87" s="54">
        <f t="shared" si="54"/>
        <v>-4.2828999999999999E-2</v>
      </c>
      <c r="P87" s="54">
        <f t="shared" si="54"/>
        <v>-4.2828999999999999E-2</v>
      </c>
      <c r="Q87" s="54">
        <f t="shared" si="54"/>
        <v>-4.2828999999999999E-2</v>
      </c>
      <c r="R87" s="54">
        <f t="shared" si="54"/>
        <v>-4.2828999999999999E-2</v>
      </c>
      <c r="S87" s="54">
        <f t="shared" si="54"/>
        <v>-4.2828999999999999E-2</v>
      </c>
      <c r="T87" s="54">
        <f t="shared" si="54"/>
        <v>-4.2828999999999999E-2</v>
      </c>
      <c r="U87" s="54">
        <f t="shared" si="54"/>
        <v>-4.2828999999999999E-2</v>
      </c>
      <c r="V87" s="54">
        <f t="shared" si="54"/>
        <v>-4.2828999999999999E-2</v>
      </c>
      <c r="W87" s="54">
        <f t="shared" si="54"/>
        <v>-4.2828999999999999E-2</v>
      </c>
      <c r="X87" s="54">
        <f t="shared" si="54"/>
        <v>-4.2828999999999999E-2</v>
      </c>
      <c r="Y87" s="54">
        <f t="shared" si="54"/>
        <v>-4.2828999999999999E-2</v>
      </c>
      <c r="Z87" s="54">
        <f t="shared" si="54"/>
        <v>-4.2828999999999999E-2</v>
      </c>
      <c r="AA87" s="54">
        <f t="shared" si="54"/>
        <v>-4.2828999999999999E-2</v>
      </c>
      <c r="AB87" s="54">
        <f t="shared" si="54"/>
        <v>-4.2828999999999999E-2</v>
      </c>
      <c r="AC87" s="54">
        <f t="shared" si="54"/>
        <v>-4.2828999999999999E-2</v>
      </c>
      <c r="AD87" s="54">
        <f t="shared" si="54"/>
        <v>-4.2828999999999999E-2</v>
      </c>
      <c r="AE87" s="54">
        <f t="shared" si="54"/>
        <v>-4.2828999999999999E-2</v>
      </c>
      <c r="AF87" s="54">
        <f t="shared" si="54"/>
        <v>-4.2828999999999999E-2</v>
      </c>
      <c r="AG87" s="54">
        <f t="shared" si="54"/>
        <v>-4.2828999999999999E-2</v>
      </c>
      <c r="AH87" s="54">
        <f t="shared" si="54"/>
        <v>-4.2828999999999999E-2</v>
      </c>
      <c r="AI87" s="54">
        <f t="shared" si="54"/>
        <v>-4.2828999999999999E-2</v>
      </c>
      <c r="AJ87" s="54">
        <f t="shared" si="54"/>
        <v>-4.2828999999999999E-2</v>
      </c>
      <c r="AK87" s="54">
        <f t="shared" si="54"/>
        <v>-4.2828999999999999E-2</v>
      </c>
      <c r="AL87" s="54">
        <f t="shared" si="54"/>
        <v>-4.2828999999999999E-2</v>
      </c>
      <c r="AM87" s="54">
        <f t="shared" si="54"/>
        <v>-4.2828999999999999E-2</v>
      </c>
    </row>
    <row r="88" spans="2:39" hidden="1" outlineLevel="2" x14ac:dyDescent="0.25">
      <c r="B88" s="27" t="s">
        <v>39</v>
      </c>
      <c r="C88" s="27"/>
      <c r="D88" s="28">
        <f>+SUM(D84:$AM84)+SUM(D85:$AM85)+SUM(D87:$AM87)</f>
        <v>-152949593.59614643</v>
      </c>
      <c r="E88" s="28">
        <f>+SUM(E84:$AM84)+SUM(E85:$AM85)+SUM(E87:$AM87)</f>
        <v>-146282926.88665077</v>
      </c>
      <c r="F88" s="28">
        <f>+SUM(F84:$AM84)+SUM(F85:$AM85)+SUM(F87:$AM87)</f>
        <v>-139801445.36234027</v>
      </c>
      <c r="G88" s="28">
        <f>+SUM(G84:$AM84)+SUM(G85:$AM85)+SUM(G87:$AM87)</f>
        <v>-133500004.99029319</v>
      </c>
      <c r="H88" s="28">
        <f>+SUM(H84:$AM84)+SUM(H85:$AM85)+SUM(H87:$AM87)</f>
        <v>-127373604.62739103</v>
      </c>
      <c r="I88" s="28">
        <f>+SUM(I84:$AM84)+SUM(I85:$AM85)+SUM(I87:$AM87)</f>
        <v>-121417382.05115756</v>
      </c>
      <c r="J88" s="28">
        <f>+SUM(J84:$AM84)+SUM(J85:$AM85)+SUM(J87:$AM87)</f>
        <v>-115626610.10085201</v>
      </c>
      <c r="K88" s="28">
        <f>+SUM(K84:$AM84)+SUM(K85:$AM85)+SUM(K87:$AM87)</f>
        <v>-109996692.92575417</v>
      </c>
      <c r="L88" s="28">
        <f>+SUM(L84:$AM84)+SUM(L85:$AM85)+SUM(L87:$AM87)</f>
        <v>-104523162.33766375</v>
      </c>
      <c r="M88" s="28">
        <f>+SUM(M84:$AM84)+SUM(M85:$AM85)+SUM(M87:$AM87)</f>
        <v>-99201674.264719516</v>
      </c>
      <c r="N88" s="28">
        <f>+SUM(N84:$AM84)+SUM(N85:$AM85)+SUM(N87:$AM87)</f>
        <v>-94028005.303722918</v>
      </c>
      <c r="O88" s="28">
        <f>+SUM(O84:$AM84)+SUM(O85:$AM85)+SUM(O87:$AM87)</f>
        <v>-88998049.368230969</v>
      </c>
      <c r="P88" s="28">
        <f>+SUM(P84:$AM84)+SUM(P85:$AM85)+SUM(P87:$AM87)</f>
        <v>-84107814.429757431</v>
      </c>
      <c r="Q88" s="28">
        <f>+SUM(Q84:$AM84)+SUM(Q85:$AM85)+SUM(Q87:$AM87)</f>
        <v>-79353419.349496245</v>
      </c>
      <c r="R88" s="28">
        <f>+SUM(R84:$AM84)+SUM(R85:$AM85)+SUM(R87:$AM87)</f>
        <v>-74731090.798052639</v>
      </c>
      <c r="S88" s="28">
        <f>+SUM(S84:$AM84)+SUM(S85:$AM85)+SUM(S87:$AM87)</f>
        <v>-70237160.260737181</v>
      </c>
      <c r="T88" s="28">
        <f>+SUM(T84:$AM84)+SUM(T85:$AM85)+SUM(T87:$AM87)</f>
        <v>-65868061.126046367</v>
      </c>
      <c r="U88" s="28">
        <f>+SUM(U84:$AM84)+SUM(U85:$AM85)+SUM(U87:$AM87)</f>
        <v>-61620325.855018377</v>
      </c>
      <c r="V88" s="28">
        <f>+SUM(V84:$AM84)+SUM(V85:$AM85)+SUM(V87:$AM87)</f>
        <v>-57490583.22921814</v>
      </c>
      <c r="W88" s="28">
        <f>+SUM(W84:$AM84)+SUM(W85:$AM85)+SUM(W87:$AM87)</f>
        <v>-53475555.675167099</v>
      </c>
      <c r="X88" s="28">
        <f>+SUM(X84:$AM84)+SUM(X85:$AM85)+SUM(X87:$AM87)</f>
        <v>-49572056.663094454</v>
      </c>
      <c r="Y88" s="28">
        <f>+SUM(Y84:$AM84)+SUM(Y85:$AM85)+SUM(Y87:$AM87)</f>
        <v>-45776988.177945241</v>
      </c>
      <c r="Z88" s="28">
        <f>+SUM(Z84:$AM84)+SUM(Z85:$AM85)+SUM(Z87:$AM87)</f>
        <v>-42087338.260638259</v>
      </c>
      <c r="AA88" s="28">
        <f>+SUM(AA84:$AM84)+SUM(AA85:$AM85)+SUM(AA87:$AM87)</f>
        <v>-38500178.617622323</v>
      </c>
      <c r="AB88" s="28">
        <f>+SUM(AB84:$AM84)+SUM(AB85:$AM85)+SUM(AB87:$AM87)</f>
        <v>-35012662.296833813</v>
      </c>
      <c r="AC88" s="28">
        <f>+SUM(AC84:$AM84)+SUM(AC85:$AM85)+SUM(AC87:$AM87)</f>
        <v>-31622021.428210836</v>
      </c>
      <c r="AD88" s="28">
        <f>+SUM(AD84:$AM84)+SUM(AD85:$AM85)+SUM(AD87:$AM87)</f>
        <v>-28325565.026971024</v>
      </c>
      <c r="AE88" s="28">
        <f>+SUM(AE84:$AM84)+SUM(AE85:$AM85)+SUM(AE87:$AM87)</f>
        <v>-25120676.857909296</v>
      </c>
      <c r="AF88" s="28">
        <f>+SUM(AF84:$AM84)+SUM(AF85:$AM85)+SUM(AF87:$AM87)</f>
        <v>-22004813.359020703</v>
      </c>
      <c r="AG88" s="28">
        <f>+SUM(AG84:$AM84)+SUM(AG85:$AM85)+SUM(AG87:$AM87)</f>
        <v>-18975501.622800428</v>
      </c>
      <c r="AH88" s="28">
        <f>+SUM(AH84:$AM84)+SUM(AH85:$AM85)+SUM(AH87:$AM87)</f>
        <v>-16030337.433618799</v>
      </c>
      <c r="AI88" s="28">
        <f>+SUM(AI84:$AM84)+SUM(AI85:$AM85)+SUM(AI87:$AM87)</f>
        <v>-13166983.359613631</v>
      </c>
      <c r="AJ88" s="28">
        <f>+SUM(AJ84:$AM84)+SUM(AJ85:$AM85)+SUM(AJ87:$AM87)</f>
        <v>-10383166.89758558</v>
      </c>
      <c r="AK88" s="28">
        <f>+SUM(AK84:$AM84)+SUM(AK85:$AM85)+SUM(AK87:$AM87)</f>
        <v>-7676678.6694241697</v>
      </c>
      <c r="AL88" s="28">
        <f>+SUM(AL84:$AM84)+SUM(AL85:$AM85)+SUM(AL87:$AM87)</f>
        <v>-5045370.6686331034</v>
      </c>
      <c r="AM88" s="28">
        <f>+SUM(AM84:$AM84)+SUM(AM85:$AM85)+SUM(AM87:$AM87)</f>
        <v>-2487154.5555632054</v>
      </c>
    </row>
    <row r="89" spans="2:39" hidden="1" outlineLevel="2" x14ac:dyDescent="0.25">
      <c r="B89" s="27" t="s">
        <v>40</v>
      </c>
      <c r="C89" s="28"/>
      <c r="D89" s="28">
        <f t="shared" ref="D89:AM89" si="55">+D88*$C$7/1000000</f>
        <v>-183539.51231537573</v>
      </c>
      <c r="E89" s="28">
        <f t="shared" si="55"/>
        <v>-175539.51226398093</v>
      </c>
      <c r="F89" s="28">
        <f t="shared" si="55"/>
        <v>-167761.73443480831</v>
      </c>
      <c r="G89" s="28">
        <f t="shared" si="55"/>
        <v>-160200.00598835183</v>
      </c>
      <c r="H89" s="28">
        <f t="shared" si="55"/>
        <v>-152848.32555286924</v>
      </c>
      <c r="I89" s="28">
        <f t="shared" si="55"/>
        <v>-145700.85846138906</v>
      </c>
      <c r="J89" s="28">
        <f t="shared" si="55"/>
        <v>-138751.9321210224</v>
      </c>
      <c r="K89" s="28">
        <f t="shared" si="55"/>
        <v>-131996.03151090501</v>
      </c>
      <c r="L89" s="28">
        <f t="shared" si="55"/>
        <v>-125427.79480519651</v>
      </c>
      <c r="M89" s="28">
        <f t="shared" si="55"/>
        <v>-119042.00911766342</v>
      </c>
      <c r="N89" s="28">
        <f t="shared" si="55"/>
        <v>-112833.6063644675</v>
      </c>
      <c r="O89" s="28">
        <f t="shared" si="55"/>
        <v>-106797.65924187716</v>
      </c>
      <c r="P89" s="28">
        <f t="shared" si="55"/>
        <v>-100929.37731570892</v>
      </c>
      <c r="Q89" s="28">
        <f t="shared" si="55"/>
        <v>-95224.103219395489</v>
      </c>
      <c r="R89" s="28">
        <f t="shared" si="55"/>
        <v>-89677.308957663161</v>
      </c>
      <c r="S89" s="28">
        <f t="shared" si="55"/>
        <v>-84284.592312884619</v>
      </c>
      <c r="T89" s="28">
        <f t="shared" si="55"/>
        <v>-79041.673351255653</v>
      </c>
      <c r="U89" s="28">
        <f t="shared" si="55"/>
        <v>-73944.391026022044</v>
      </c>
      <c r="V89" s="28">
        <f t="shared" si="55"/>
        <v>-68988.699875061764</v>
      </c>
      <c r="W89" s="28">
        <f t="shared" si="55"/>
        <v>-64170.666810200513</v>
      </c>
      <c r="X89" s="28">
        <f t="shared" si="55"/>
        <v>-59486.467995713341</v>
      </c>
      <c r="Y89" s="28">
        <f t="shared" si="55"/>
        <v>-54932.385813534289</v>
      </c>
      <c r="Z89" s="28">
        <f t="shared" si="55"/>
        <v>-50504.805912765914</v>
      </c>
      <c r="AA89" s="28">
        <f t="shared" si="55"/>
        <v>-46200.214341146791</v>
      </c>
      <c r="AB89" s="28">
        <f t="shared" si="55"/>
        <v>-42015.194756200573</v>
      </c>
      <c r="AC89" s="28">
        <f t="shared" si="55"/>
        <v>-37946.425713853001</v>
      </c>
      <c r="AD89" s="28">
        <f t="shared" si="55"/>
        <v>-33990.678032365227</v>
      </c>
      <c r="AE89" s="28">
        <f t="shared" si="55"/>
        <v>-30144.812229491155</v>
      </c>
      <c r="AF89" s="28">
        <f t="shared" si="55"/>
        <v>-26405.776030824843</v>
      </c>
      <c r="AG89" s="28">
        <f t="shared" si="55"/>
        <v>-22770.601947360516</v>
      </c>
      <c r="AH89" s="28">
        <f t="shared" si="55"/>
        <v>-19236.40492034256</v>
      </c>
      <c r="AI89" s="28">
        <f t="shared" si="55"/>
        <v>-15800.380031536359</v>
      </c>
      <c r="AJ89" s="28">
        <f t="shared" si="55"/>
        <v>-12459.800277102695</v>
      </c>
      <c r="AK89" s="28">
        <f t="shared" si="55"/>
        <v>-9212.0144033090037</v>
      </c>
      <c r="AL89" s="28">
        <f t="shared" si="55"/>
        <v>-6054.4448023597242</v>
      </c>
      <c r="AM89" s="28">
        <f t="shared" si="55"/>
        <v>-2984.5854666758464</v>
      </c>
    </row>
    <row r="90" spans="2:39" hidden="1" outlineLevel="2" x14ac:dyDescent="0.25">
      <c r="B90" s="27" t="s">
        <v>41</v>
      </c>
      <c r="C90" s="28">
        <f>+C83</f>
        <v>150000000</v>
      </c>
      <c r="D90" s="28">
        <f>+D89+D86+D87</f>
        <v>-6850206.2218110338</v>
      </c>
      <c r="E90" s="28">
        <f t="shared" ref="E90:AL90" si="56">+E89+E86+E87</f>
        <v>-6657021.036574455</v>
      </c>
      <c r="F90" s="28">
        <f t="shared" si="56"/>
        <v>-6469202.1064819079</v>
      </c>
      <c r="G90" s="28">
        <f t="shared" si="56"/>
        <v>-6286600.3688905044</v>
      </c>
      <c r="H90" s="28">
        <f t="shared" si="56"/>
        <v>-6109070.9017863227</v>
      </c>
      <c r="I90" s="28">
        <f t="shared" si="56"/>
        <v>-5936472.8087669415</v>
      </c>
      <c r="J90" s="28">
        <f t="shared" si="56"/>
        <v>-5768669.1072188914</v>
      </c>
      <c r="K90" s="28">
        <f t="shared" si="56"/>
        <v>-5605526.6196013056</v>
      </c>
      <c r="L90" s="28">
        <f t="shared" si="56"/>
        <v>-5446915.867749447</v>
      </c>
      <c r="M90" s="28">
        <f t="shared" si="56"/>
        <v>-5292710.9701142693</v>
      </c>
      <c r="N90" s="28">
        <f t="shared" si="56"/>
        <v>-5142789.5418564165</v>
      </c>
      <c r="O90" s="28">
        <f t="shared" si="56"/>
        <v>-4997032.5977154113</v>
      </c>
      <c r="P90" s="28">
        <f t="shared" si="56"/>
        <v>-4855324.4575768951</v>
      </c>
      <c r="Q90" s="28">
        <f t="shared" si="56"/>
        <v>-4717552.6546630207</v>
      </c>
      <c r="R90" s="28">
        <f t="shared" si="56"/>
        <v>-4583607.8462731047</v>
      </c>
      <c r="S90" s="28">
        <f t="shared" si="56"/>
        <v>-4453383.727003702</v>
      </c>
      <c r="T90" s="28">
        <f t="shared" si="56"/>
        <v>-4326776.9443792449</v>
      </c>
      <c r="U90" s="28">
        <f t="shared" si="56"/>
        <v>-4203687.0168262608</v>
      </c>
      <c r="V90" s="28">
        <f t="shared" si="56"/>
        <v>-4084016.2539261002</v>
      </c>
      <c r="W90" s="28">
        <f t="shared" si="56"/>
        <v>-3967669.678882848</v>
      </c>
      <c r="X90" s="28">
        <f t="shared" si="56"/>
        <v>-3854554.953144927</v>
      </c>
      <c r="Y90" s="28">
        <f t="shared" si="56"/>
        <v>-3744582.3031205195</v>
      </c>
      <c r="Z90" s="28">
        <f t="shared" si="56"/>
        <v>-3637664.4489286961</v>
      </c>
      <c r="AA90" s="28">
        <f t="shared" si="56"/>
        <v>-3533716.5351296617</v>
      </c>
      <c r="AB90" s="28">
        <f t="shared" si="56"/>
        <v>-3432656.0633791736</v>
      </c>
      <c r="AC90" s="28">
        <f t="shared" si="56"/>
        <v>-3334402.8269536602</v>
      </c>
      <c r="AD90" s="28">
        <f t="shared" si="56"/>
        <v>-3238878.8470940944</v>
      </c>
      <c r="AE90" s="28">
        <f t="shared" si="56"/>
        <v>-3146008.3111180887</v>
      </c>
      <c r="AF90" s="28">
        <f t="shared" si="56"/>
        <v>-3055717.5122511005</v>
      </c>
      <c r="AG90" s="28">
        <f t="shared" si="56"/>
        <v>-2967934.7911289898</v>
      </c>
      <c r="AH90" s="28">
        <f t="shared" si="56"/>
        <v>-2882590.4789255089</v>
      </c>
      <c r="AI90" s="28">
        <f t="shared" si="56"/>
        <v>-2799616.8420595871</v>
      </c>
      <c r="AJ90" s="28">
        <f t="shared" si="56"/>
        <v>-2718948.0284385136</v>
      </c>
      <c r="AK90" s="28">
        <f t="shared" si="56"/>
        <v>-2640520.0151943751</v>
      </c>
      <c r="AL90" s="28">
        <f t="shared" si="56"/>
        <v>-2564270.5578722572</v>
      </c>
      <c r="AM90" s="57">
        <f>+AM89+AM86+AM87-AM83</f>
        <v>-56896644.107090704</v>
      </c>
    </row>
    <row r="91" spans="2:39" ht="15.75" hidden="1" outlineLevel="2" thickBot="1" x14ac:dyDescent="0.3">
      <c r="B91" s="53">
        <f>+(C91+1)^12-1</f>
        <v>0.23213844831582842</v>
      </c>
      <c r="C91" s="50">
        <f>+IRR(C90:AM90)</f>
        <v>1.7548126824473043E-2</v>
      </c>
      <c r="D91" s="52"/>
      <c r="E91" s="52"/>
      <c r="F91" s="52"/>
      <c r="G91" s="52"/>
      <c r="H91" s="52"/>
      <c r="I91" s="52"/>
      <c r="J91" s="52"/>
      <c r="K91" s="52"/>
      <c r="L91" s="52"/>
      <c r="M91" s="52"/>
      <c r="N91" s="52"/>
      <c r="O91" s="52"/>
      <c r="P91" s="52"/>
      <c r="Q91" s="52"/>
      <c r="R91" s="52"/>
      <c r="S91" s="52"/>
      <c r="T91" s="52"/>
      <c r="U91" s="52"/>
      <c r="V91" s="52"/>
      <c r="W91" s="52"/>
      <c r="X91" s="52"/>
      <c r="Y91" s="52"/>
      <c r="Z91" s="52"/>
      <c r="AA91" s="52"/>
      <c r="AB91" s="52"/>
      <c r="AC91" s="52"/>
      <c r="AD91" s="52"/>
      <c r="AE91" s="52"/>
      <c r="AF91" s="52"/>
      <c r="AG91" s="52"/>
      <c r="AH91" s="52"/>
      <c r="AI91" s="52"/>
      <c r="AJ91" s="52"/>
      <c r="AK91" s="52"/>
      <c r="AL91" s="52"/>
      <c r="AM91" s="52"/>
    </row>
    <row r="92" spans="2:39" hidden="1" outlineLevel="2" x14ac:dyDescent="0.25">
      <c r="C92" s="6"/>
    </row>
    <row r="93" spans="2:39" ht="18.75" hidden="1" outlineLevel="1" x14ac:dyDescent="0.3">
      <c r="B93" s="30" t="s">
        <v>67</v>
      </c>
      <c r="C93" s="29">
        <v>0</v>
      </c>
      <c r="D93" s="29">
        <v>1</v>
      </c>
      <c r="E93" s="29">
        <f>+D93+1</f>
        <v>2</v>
      </c>
      <c r="F93" s="29">
        <f t="shared" ref="F93:AM93" si="57">+E93+1</f>
        <v>3</v>
      </c>
      <c r="G93" s="29">
        <f t="shared" si="57"/>
        <v>4</v>
      </c>
      <c r="H93" s="29">
        <f t="shared" si="57"/>
        <v>5</v>
      </c>
      <c r="I93" s="29">
        <f t="shared" si="57"/>
        <v>6</v>
      </c>
      <c r="J93" s="29">
        <f t="shared" si="57"/>
        <v>7</v>
      </c>
      <c r="K93" s="29">
        <f t="shared" si="57"/>
        <v>8</v>
      </c>
      <c r="L93" s="29">
        <f t="shared" si="57"/>
        <v>9</v>
      </c>
      <c r="M93" s="29">
        <f t="shared" si="57"/>
        <v>10</v>
      </c>
      <c r="N93" s="29">
        <f t="shared" si="57"/>
        <v>11</v>
      </c>
      <c r="O93" s="29">
        <f t="shared" si="57"/>
        <v>12</v>
      </c>
      <c r="P93" s="29">
        <f t="shared" si="57"/>
        <v>13</v>
      </c>
      <c r="Q93" s="29">
        <f t="shared" si="57"/>
        <v>14</v>
      </c>
      <c r="R93" s="29">
        <f t="shared" si="57"/>
        <v>15</v>
      </c>
      <c r="S93" s="29">
        <f t="shared" si="57"/>
        <v>16</v>
      </c>
      <c r="T93" s="29">
        <f t="shared" si="57"/>
        <v>17</v>
      </c>
      <c r="U93" s="29">
        <f t="shared" si="57"/>
        <v>18</v>
      </c>
      <c r="V93" s="29">
        <f t="shared" si="57"/>
        <v>19</v>
      </c>
      <c r="W93" s="29">
        <f t="shared" si="57"/>
        <v>20</v>
      </c>
      <c r="X93" s="29">
        <f t="shared" si="57"/>
        <v>21</v>
      </c>
      <c r="Y93" s="29">
        <f t="shared" si="57"/>
        <v>22</v>
      </c>
      <c r="Z93" s="29">
        <f t="shared" si="57"/>
        <v>23</v>
      </c>
      <c r="AA93" s="29">
        <f t="shared" si="57"/>
        <v>24</v>
      </c>
      <c r="AB93" s="29">
        <f t="shared" si="57"/>
        <v>25</v>
      </c>
      <c r="AC93" s="29">
        <f t="shared" si="57"/>
        <v>26</v>
      </c>
      <c r="AD93" s="29">
        <f t="shared" si="57"/>
        <v>27</v>
      </c>
      <c r="AE93" s="29">
        <f t="shared" si="57"/>
        <v>28</v>
      </c>
      <c r="AF93" s="29">
        <f t="shared" si="57"/>
        <v>29</v>
      </c>
      <c r="AG93" s="29">
        <f t="shared" si="57"/>
        <v>30</v>
      </c>
      <c r="AH93" s="29">
        <f t="shared" si="57"/>
        <v>31</v>
      </c>
      <c r="AI93" s="29">
        <f t="shared" si="57"/>
        <v>32</v>
      </c>
      <c r="AJ93" s="29">
        <f t="shared" si="57"/>
        <v>33</v>
      </c>
      <c r="AK93" s="29">
        <f t="shared" si="57"/>
        <v>34</v>
      </c>
      <c r="AL93" s="29">
        <f t="shared" si="57"/>
        <v>35</v>
      </c>
      <c r="AM93" s="29">
        <f t="shared" si="57"/>
        <v>36</v>
      </c>
    </row>
    <row r="94" spans="2:39" ht="18.75" hidden="1" outlineLevel="1" x14ac:dyDescent="0.3">
      <c r="B94" s="30" t="s">
        <v>71</v>
      </c>
      <c r="C94" s="29" t="s">
        <v>34</v>
      </c>
      <c r="D94" s="29" t="s">
        <v>10</v>
      </c>
      <c r="E94" s="29" t="s">
        <v>11</v>
      </c>
      <c r="F94" s="29" t="s">
        <v>12</v>
      </c>
      <c r="G94" s="29" t="s">
        <v>13</v>
      </c>
      <c r="H94" s="29" t="s">
        <v>14</v>
      </c>
      <c r="I94" s="29" t="s">
        <v>15</v>
      </c>
      <c r="J94" s="29" t="s">
        <v>16</v>
      </c>
      <c r="K94" s="29" t="s">
        <v>17</v>
      </c>
      <c r="L94" s="29" t="s">
        <v>18</v>
      </c>
      <c r="M94" s="29" t="s">
        <v>19</v>
      </c>
      <c r="N94" s="29" t="s">
        <v>20</v>
      </c>
      <c r="O94" s="29" t="s">
        <v>21</v>
      </c>
      <c r="P94" s="29" t="s">
        <v>22</v>
      </c>
      <c r="Q94" s="29" t="s">
        <v>23</v>
      </c>
      <c r="R94" s="29" t="s">
        <v>24</v>
      </c>
      <c r="S94" s="29" t="s">
        <v>25</v>
      </c>
      <c r="T94" s="29" t="s">
        <v>26</v>
      </c>
      <c r="U94" s="29" t="s">
        <v>27</v>
      </c>
      <c r="V94" s="29" t="s">
        <v>28</v>
      </c>
      <c r="W94" s="29" t="s">
        <v>29</v>
      </c>
      <c r="X94" s="29" t="s">
        <v>30</v>
      </c>
      <c r="Y94" s="29" t="s">
        <v>31</v>
      </c>
      <c r="Z94" s="29" t="s">
        <v>32</v>
      </c>
      <c r="AA94" s="29" t="s">
        <v>33</v>
      </c>
      <c r="AB94" s="29" t="s">
        <v>42</v>
      </c>
      <c r="AC94" s="29" t="s">
        <v>43</v>
      </c>
      <c r="AD94" s="29" t="s">
        <v>44</v>
      </c>
      <c r="AE94" s="29" t="s">
        <v>45</v>
      </c>
      <c r="AF94" s="29" t="s">
        <v>46</v>
      </c>
      <c r="AG94" s="29" t="s">
        <v>47</v>
      </c>
      <c r="AH94" s="29" t="s">
        <v>48</v>
      </c>
      <c r="AI94" s="29" t="s">
        <v>49</v>
      </c>
      <c r="AJ94" s="29" t="s">
        <v>50</v>
      </c>
      <c r="AK94" s="29" t="s">
        <v>51</v>
      </c>
      <c r="AL94" s="29" t="s">
        <v>52</v>
      </c>
      <c r="AM94" s="29" t="s">
        <v>53</v>
      </c>
    </row>
    <row r="95" spans="2:39" hidden="1" outlineLevel="2" x14ac:dyDescent="0.25">
      <c r="B95" s="27" t="s">
        <v>54</v>
      </c>
      <c r="C95" s="28">
        <f>+C90</f>
        <v>150000000</v>
      </c>
      <c r="D95" s="28">
        <f>+C95+D97</f>
        <v>145833333.33333334</v>
      </c>
      <c r="E95" s="28">
        <f t="shared" ref="E95:AM95" si="58">+D95+E97</f>
        <v>141782407.4074074</v>
      </c>
      <c r="F95" s="28">
        <f t="shared" si="58"/>
        <v>137844007.20164609</v>
      </c>
      <c r="G95" s="28">
        <f t="shared" si="58"/>
        <v>134015007.00160037</v>
      </c>
      <c r="H95" s="28">
        <f t="shared" si="58"/>
        <v>130292367.91822258</v>
      </c>
      <c r="I95" s="28">
        <f t="shared" si="58"/>
        <v>126673135.47604972</v>
      </c>
      <c r="J95" s="28">
        <f t="shared" si="58"/>
        <v>123154437.26838167</v>
      </c>
      <c r="K95" s="28">
        <f t="shared" si="58"/>
        <v>119733480.67759329</v>
      </c>
      <c r="L95" s="28">
        <f t="shared" si="58"/>
        <v>116407550.65877126</v>
      </c>
      <c r="M95" s="28">
        <f t="shared" si="58"/>
        <v>113174007.5849165</v>
      </c>
      <c r="N95" s="28">
        <f t="shared" si="58"/>
        <v>110030285.15200216</v>
      </c>
      <c r="O95" s="28">
        <f t="shared" si="58"/>
        <v>106973888.34222431</v>
      </c>
      <c r="P95" s="28">
        <f t="shared" si="58"/>
        <v>104002391.44382919</v>
      </c>
      <c r="Q95" s="28">
        <f t="shared" si="58"/>
        <v>101113436.12594505</v>
      </c>
      <c r="R95" s="28">
        <f t="shared" si="58"/>
        <v>98304729.566891015</v>
      </c>
      <c r="S95" s="28">
        <f t="shared" si="58"/>
        <v>95574042.634477377</v>
      </c>
      <c r="T95" s="28">
        <f t="shared" si="58"/>
        <v>92919208.116852999</v>
      </c>
      <c r="U95" s="28">
        <f t="shared" si="58"/>
        <v>90338119.002495974</v>
      </c>
      <c r="V95" s="28">
        <f t="shared" si="58"/>
        <v>87828726.807982191</v>
      </c>
      <c r="W95" s="28">
        <f t="shared" si="58"/>
        <v>85389039.952204913</v>
      </c>
      <c r="X95" s="28">
        <f t="shared" si="58"/>
        <v>83017122.175754771</v>
      </c>
      <c r="Y95" s="28">
        <f t="shared" si="58"/>
        <v>80711091.004206032</v>
      </c>
      <c r="Z95" s="28">
        <f t="shared" si="58"/>
        <v>78469116.254089192</v>
      </c>
      <c r="AA95" s="28">
        <f t="shared" si="58"/>
        <v>76289418.580364496</v>
      </c>
      <c r="AB95" s="28">
        <f t="shared" si="58"/>
        <v>74170268.064243257</v>
      </c>
      <c r="AC95" s="28">
        <f t="shared" si="58"/>
        <v>72109982.8402365</v>
      </c>
      <c r="AD95" s="28">
        <f t="shared" si="58"/>
        <v>70106927.761341035</v>
      </c>
      <c r="AE95" s="28">
        <f t="shared" si="58"/>
        <v>68159513.101303786</v>
      </c>
      <c r="AF95" s="28">
        <f t="shared" si="58"/>
        <v>66266193.292934239</v>
      </c>
      <c r="AG95" s="28">
        <f t="shared" si="58"/>
        <v>64425465.701463841</v>
      </c>
      <c r="AH95" s="28">
        <f t="shared" si="58"/>
        <v>62635869.431978732</v>
      </c>
      <c r="AI95" s="28">
        <f t="shared" si="58"/>
        <v>60895984.169979326</v>
      </c>
      <c r="AJ95" s="28">
        <f t="shared" si="58"/>
        <v>59204429.054146565</v>
      </c>
      <c r="AK95" s="28">
        <f t="shared" si="58"/>
        <v>57559861.580420271</v>
      </c>
      <c r="AL95" s="28">
        <f t="shared" si="58"/>
        <v>55960976.536519706</v>
      </c>
      <c r="AM95" s="28">
        <f t="shared" si="58"/>
        <v>54406504.966060825</v>
      </c>
    </row>
    <row r="96" spans="2:39" hidden="1" outlineLevel="2" x14ac:dyDescent="0.25">
      <c r="B96" s="27" t="s">
        <v>37</v>
      </c>
      <c r="C96" s="27"/>
      <c r="D96" s="28">
        <f>-C95*$D$14</f>
        <v>-3625000.0000000005</v>
      </c>
      <c r="E96" s="28">
        <f t="shared" ref="E96:AM96" si="59">-D95*$D$14</f>
        <v>-3524305.5555555564</v>
      </c>
      <c r="F96" s="28">
        <f t="shared" si="59"/>
        <v>-3426408.1790123461</v>
      </c>
      <c r="G96" s="28">
        <f t="shared" si="59"/>
        <v>-3331230.1740397811</v>
      </c>
      <c r="H96" s="28">
        <f t="shared" si="59"/>
        <v>-3238696.0025386759</v>
      </c>
      <c r="I96" s="28">
        <f t="shared" si="59"/>
        <v>-3148732.2246903791</v>
      </c>
      <c r="J96" s="28">
        <f t="shared" si="59"/>
        <v>-3061267.4406712018</v>
      </c>
      <c r="K96" s="28">
        <f t="shared" si="59"/>
        <v>-2976232.2339858906</v>
      </c>
      <c r="L96" s="28">
        <f t="shared" si="59"/>
        <v>-2893559.1163751716</v>
      </c>
      <c r="M96" s="28">
        <f t="shared" si="59"/>
        <v>-2813182.4742536391</v>
      </c>
      <c r="N96" s="28">
        <f t="shared" si="59"/>
        <v>-2735038.5166354827</v>
      </c>
      <c r="O96" s="28">
        <f t="shared" si="59"/>
        <v>-2659065.224506719</v>
      </c>
      <c r="P96" s="28">
        <f t="shared" si="59"/>
        <v>-2585202.3016037545</v>
      </c>
      <c r="Q96" s="28">
        <f t="shared" si="59"/>
        <v>-2513391.1265592058</v>
      </c>
      <c r="R96" s="28">
        <f t="shared" si="59"/>
        <v>-2443574.7063770057</v>
      </c>
      <c r="S96" s="28">
        <f t="shared" si="59"/>
        <v>-2375697.6311998665</v>
      </c>
      <c r="T96" s="28">
        <f t="shared" si="59"/>
        <v>-2309706.0303332037</v>
      </c>
      <c r="U96" s="28">
        <f t="shared" si="59"/>
        <v>-2245547.5294906143</v>
      </c>
      <c r="V96" s="28">
        <f t="shared" si="59"/>
        <v>-2183171.2092269864</v>
      </c>
      <c r="W96" s="28">
        <f t="shared" si="59"/>
        <v>-2122527.5645262366</v>
      </c>
      <c r="X96" s="28">
        <f t="shared" si="59"/>
        <v>-2063568.4655116189</v>
      </c>
      <c r="Y96" s="28">
        <f t="shared" si="59"/>
        <v>-2006247.1192474072</v>
      </c>
      <c r="Z96" s="28">
        <f t="shared" si="59"/>
        <v>-1950518.0326016459</v>
      </c>
      <c r="AA96" s="28">
        <f t="shared" si="59"/>
        <v>-1896336.9761404891</v>
      </c>
      <c r="AB96" s="28">
        <f t="shared" si="59"/>
        <v>-1843660.9490254754</v>
      </c>
      <c r="AC96" s="28">
        <f t="shared" si="59"/>
        <v>-1792448.144885879</v>
      </c>
      <c r="AD96" s="28">
        <f t="shared" si="59"/>
        <v>-1742657.9186390489</v>
      </c>
      <c r="AE96" s="28">
        <f t="shared" si="59"/>
        <v>-1694250.7542324085</v>
      </c>
      <c r="AF96" s="28">
        <f t="shared" si="59"/>
        <v>-1647188.2332815083</v>
      </c>
      <c r="AG96" s="28">
        <f t="shared" si="59"/>
        <v>-1601433.0045792444</v>
      </c>
      <c r="AH96" s="28">
        <f t="shared" si="59"/>
        <v>-1556948.754452043</v>
      </c>
      <c r="AI96" s="28">
        <f t="shared" si="59"/>
        <v>-1513700.1779394862</v>
      </c>
      <c r="AJ96" s="28">
        <f t="shared" si="59"/>
        <v>-1471652.9507745006</v>
      </c>
      <c r="AK96" s="28">
        <f t="shared" si="59"/>
        <v>-1430773.7021418754</v>
      </c>
      <c r="AL96" s="28">
        <f t="shared" si="59"/>
        <v>-1391029.9881934901</v>
      </c>
      <c r="AM96" s="28">
        <f t="shared" si="59"/>
        <v>-1352390.2662992263</v>
      </c>
    </row>
    <row r="97" spans="1:39" hidden="1" outlineLevel="2" x14ac:dyDescent="0.25">
      <c r="B97" s="27" t="s">
        <v>36</v>
      </c>
      <c r="C97" s="27"/>
      <c r="D97" s="28">
        <f>-C$95/$C$6</f>
        <v>-4166666.6666666665</v>
      </c>
      <c r="E97" s="28">
        <f t="shared" ref="E97:AM97" si="60">-D$95/$C$6</f>
        <v>-4050925.9259259263</v>
      </c>
      <c r="F97" s="28">
        <f t="shared" si="60"/>
        <v>-3938400.2057613167</v>
      </c>
      <c r="G97" s="28">
        <f t="shared" si="60"/>
        <v>-3829000.2000457249</v>
      </c>
      <c r="H97" s="28">
        <f t="shared" si="60"/>
        <v>-3722639.0833777878</v>
      </c>
      <c r="I97" s="28">
        <f t="shared" si="60"/>
        <v>-3619232.4421728496</v>
      </c>
      <c r="J97" s="28">
        <f t="shared" si="60"/>
        <v>-3518698.2076680479</v>
      </c>
      <c r="K97" s="28">
        <f t="shared" si="60"/>
        <v>-3420956.5907883798</v>
      </c>
      <c r="L97" s="28">
        <f t="shared" si="60"/>
        <v>-3325930.0188220358</v>
      </c>
      <c r="M97" s="28">
        <f t="shared" si="60"/>
        <v>-3233543.0738547575</v>
      </c>
      <c r="N97" s="28">
        <f t="shared" si="60"/>
        <v>-3143722.4329143474</v>
      </c>
      <c r="O97" s="28">
        <f t="shared" si="60"/>
        <v>-3056396.8097778377</v>
      </c>
      <c r="P97" s="28">
        <f t="shared" si="60"/>
        <v>-2971496.8983951197</v>
      </c>
      <c r="Q97" s="28">
        <f t="shared" si="60"/>
        <v>-2888955.3178841444</v>
      </c>
      <c r="R97" s="28">
        <f t="shared" si="60"/>
        <v>-2808706.5590540292</v>
      </c>
      <c r="S97" s="28">
        <f t="shared" si="60"/>
        <v>-2730686.9324136395</v>
      </c>
      <c r="T97" s="28">
        <f t="shared" si="60"/>
        <v>-2654834.5176243717</v>
      </c>
      <c r="U97" s="28">
        <f t="shared" si="60"/>
        <v>-2581089.1143570277</v>
      </c>
      <c r="V97" s="28">
        <f t="shared" si="60"/>
        <v>-2509392.1945137773</v>
      </c>
      <c r="W97" s="28">
        <f t="shared" si="60"/>
        <v>-2439686.8557772832</v>
      </c>
      <c r="X97" s="28">
        <f t="shared" si="60"/>
        <v>-2371917.7764501367</v>
      </c>
      <c r="Y97" s="28">
        <f t="shared" si="60"/>
        <v>-2306031.1715487437</v>
      </c>
      <c r="Z97" s="28">
        <f t="shared" si="60"/>
        <v>-2241974.7501168344</v>
      </c>
      <c r="AA97" s="28">
        <f t="shared" si="60"/>
        <v>-2179697.6737246998</v>
      </c>
      <c r="AB97" s="28">
        <f t="shared" si="60"/>
        <v>-2119150.5161212361</v>
      </c>
      <c r="AC97" s="28">
        <f t="shared" si="60"/>
        <v>-2060285.2240067571</v>
      </c>
      <c r="AD97" s="28">
        <f t="shared" si="60"/>
        <v>-2003055.0788954583</v>
      </c>
      <c r="AE97" s="28">
        <f t="shared" si="60"/>
        <v>-1947414.660037251</v>
      </c>
      <c r="AF97" s="28">
        <f t="shared" si="60"/>
        <v>-1893319.8083695497</v>
      </c>
      <c r="AG97" s="28">
        <f t="shared" si="60"/>
        <v>-1840727.5914703954</v>
      </c>
      <c r="AH97" s="28">
        <f t="shared" si="60"/>
        <v>-1789596.2694851067</v>
      </c>
      <c r="AI97" s="28">
        <f t="shared" si="60"/>
        <v>-1739885.2619994092</v>
      </c>
      <c r="AJ97" s="28">
        <f t="shared" si="60"/>
        <v>-1691555.1158327591</v>
      </c>
      <c r="AK97" s="28">
        <f t="shared" si="60"/>
        <v>-1644567.4737262935</v>
      </c>
      <c r="AL97" s="28">
        <f t="shared" si="60"/>
        <v>-1598885.0439005631</v>
      </c>
      <c r="AM97" s="28">
        <f t="shared" si="60"/>
        <v>-1554471.5704588806</v>
      </c>
    </row>
    <row r="98" spans="1:39" hidden="1" outlineLevel="2" x14ac:dyDescent="0.25">
      <c r="B98" s="27" t="s">
        <v>38</v>
      </c>
      <c r="C98" s="27"/>
      <c r="D98" s="28">
        <f>+SUM(D96:D97)</f>
        <v>-7791666.666666667</v>
      </c>
      <c r="E98" s="28">
        <f>+SUM(E96:E97)</f>
        <v>-7575231.4814814832</v>
      </c>
      <c r="F98" s="28">
        <f t="shared" ref="F98:AM98" si="61">+SUM(F96:F97)</f>
        <v>-7364808.3847736623</v>
      </c>
      <c r="G98" s="28">
        <f t="shared" si="61"/>
        <v>-7160230.3740855064</v>
      </c>
      <c r="H98" s="28">
        <f t="shared" si="61"/>
        <v>-6961335.0859164633</v>
      </c>
      <c r="I98" s="28">
        <f t="shared" si="61"/>
        <v>-6767964.6668632291</v>
      </c>
      <c r="J98" s="28">
        <f t="shared" si="61"/>
        <v>-6579965.6483392492</v>
      </c>
      <c r="K98" s="28">
        <f t="shared" si="61"/>
        <v>-6397188.8247742709</v>
      </c>
      <c r="L98" s="28">
        <f t="shared" si="61"/>
        <v>-6219489.1351972073</v>
      </c>
      <c r="M98" s="28">
        <f t="shared" si="61"/>
        <v>-6046725.5481083971</v>
      </c>
      <c r="N98" s="28">
        <f t="shared" si="61"/>
        <v>-5878760.9495498296</v>
      </c>
      <c r="O98" s="28">
        <f t="shared" si="61"/>
        <v>-5715462.0342845563</v>
      </c>
      <c r="P98" s="28">
        <f t="shared" si="61"/>
        <v>-5556699.1999988742</v>
      </c>
      <c r="Q98" s="28">
        <f t="shared" si="61"/>
        <v>-5402346.4444433507</v>
      </c>
      <c r="R98" s="28">
        <f t="shared" si="61"/>
        <v>-5252281.2654310353</v>
      </c>
      <c r="S98" s="28">
        <f t="shared" si="61"/>
        <v>-5106384.563613506</v>
      </c>
      <c r="T98" s="28">
        <f t="shared" si="61"/>
        <v>-4964540.5479575749</v>
      </c>
      <c r="U98" s="28">
        <f t="shared" si="61"/>
        <v>-4826636.6438476425</v>
      </c>
      <c r="V98" s="28">
        <f t="shared" si="61"/>
        <v>-4692563.4037407637</v>
      </c>
      <c r="W98" s="28">
        <f t="shared" si="61"/>
        <v>-4562214.4203035198</v>
      </c>
      <c r="X98" s="28">
        <f t="shared" si="61"/>
        <v>-4435486.2419617558</v>
      </c>
      <c r="Y98" s="28">
        <f t="shared" si="61"/>
        <v>-4312278.2907961514</v>
      </c>
      <c r="Z98" s="28">
        <f t="shared" si="61"/>
        <v>-4192492.7827184806</v>
      </c>
      <c r="AA98" s="28">
        <f t="shared" si="61"/>
        <v>-4076034.6498651886</v>
      </c>
      <c r="AB98" s="28">
        <f t="shared" si="61"/>
        <v>-3962811.4651467116</v>
      </c>
      <c r="AC98" s="28">
        <f t="shared" si="61"/>
        <v>-3852733.3688926362</v>
      </c>
      <c r="AD98" s="28">
        <f t="shared" si="61"/>
        <v>-3745712.997534507</v>
      </c>
      <c r="AE98" s="28">
        <f t="shared" si="61"/>
        <v>-3641665.4142696597</v>
      </c>
      <c r="AF98" s="28">
        <f t="shared" si="61"/>
        <v>-3540508.041651058</v>
      </c>
      <c r="AG98" s="28">
        <f t="shared" si="61"/>
        <v>-3442160.5960496399</v>
      </c>
      <c r="AH98" s="28">
        <f t="shared" si="61"/>
        <v>-3346545.0239371499</v>
      </c>
      <c r="AI98" s="28">
        <f t="shared" si="61"/>
        <v>-3253585.4399388954</v>
      </c>
      <c r="AJ98" s="28">
        <f t="shared" si="61"/>
        <v>-3163208.0666072597</v>
      </c>
      <c r="AK98" s="28">
        <f t="shared" si="61"/>
        <v>-3075341.1758681689</v>
      </c>
      <c r="AL98" s="28">
        <f t="shared" si="61"/>
        <v>-2989915.032094053</v>
      </c>
      <c r="AM98" s="28">
        <f t="shared" si="61"/>
        <v>-2906861.8367581069</v>
      </c>
    </row>
    <row r="99" spans="1:39" hidden="1" outlineLevel="2" x14ac:dyDescent="0.25">
      <c r="B99" s="55" t="s">
        <v>72</v>
      </c>
      <c r="C99" s="31"/>
      <c r="D99" s="54">
        <f>+D87</f>
        <v>-4.2828999999999999E-2</v>
      </c>
      <c r="E99" s="54">
        <f>+D99</f>
        <v>-4.2828999999999999E-2</v>
      </c>
      <c r="F99" s="54">
        <f t="shared" ref="F99:AM99" si="62">+E99</f>
        <v>-4.2828999999999999E-2</v>
      </c>
      <c r="G99" s="54">
        <f t="shared" si="62"/>
        <v>-4.2828999999999999E-2</v>
      </c>
      <c r="H99" s="54">
        <f t="shared" si="62"/>
        <v>-4.2828999999999999E-2</v>
      </c>
      <c r="I99" s="54">
        <f t="shared" si="62"/>
        <v>-4.2828999999999999E-2</v>
      </c>
      <c r="J99" s="54">
        <f t="shared" si="62"/>
        <v>-4.2828999999999999E-2</v>
      </c>
      <c r="K99" s="54">
        <f t="shared" si="62"/>
        <v>-4.2828999999999999E-2</v>
      </c>
      <c r="L99" s="54">
        <f t="shared" si="62"/>
        <v>-4.2828999999999999E-2</v>
      </c>
      <c r="M99" s="54">
        <f t="shared" si="62"/>
        <v>-4.2828999999999999E-2</v>
      </c>
      <c r="N99" s="54">
        <f t="shared" si="62"/>
        <v>-4.2828999999999999E-2</v>
      </c>
      <c r="O99" s="54">
        <f t="shared" si="62"/>
        <v>-4.2828999999999999E-2</v>
      </c>
      <c r="P99" s="54">
        <f t="shared" si="62"/>
        <v>-4.2828999999999999E-2</v>
      </c>
      <c r="Q99" s="54">
        <f t="shared" si="62"/>
        <v>-4.2828999999999999E-2</v>
      </c>
      <c r="R99" s="54">
        <f t="shared" si="62"/>
        <v>-4.2828999999999999E-2</v>
      </c>
      <c r="S99" s="54">
        <f t="shared" si="62"/>
        <v>-4.2828999999999999E-2</v>
      </c>
      <c r="T99" s="54">
        <f t="shared" si="62"/>
        <v>-4.2828999999999999E-2</v>
      </c>
      <c r="U99" s="54">
        <f t="shared" si="62"/>
        <v>-4.2828999999999999E-2</v>
      </c>
      <c r="V99" s="54">
        <f t="shared" si="62"/>
        <v>-4.2828999999999999E-2</v>
      </c>
      <c r="W99" s="54">
        <f t="shared" si="62"/>
        <v>-4.2828999999999999E-2</v>
      </c>
      <c r="X99" s="54">
        <f t="shared" si="62"/>
        <v>-4.2828999999999999E-2</v>
      </c>
      <c r="Y99" s="54">
        <f t="shared" si="62"/>
        <v>-4.2828999999999999E-2</v>
      </c>
      <c r="Z99" s="54">
        <f t="shared" si="62"/>
        <v>-4.2828999999999999E-2</v>
      </c>
      <c r="AA99" s="54">
        <f t="shared" si="62"/>
        <v>-4.2828999999999999E-2</v>
      </c>
      <c r="AB99" s="54">
        <f t="shared" si="62"/>
        <v>-4.2828999999999999E-2</v>
      </c>
      <c r="AC99" s="54">
        <f t="shared" si="62"/>
        <v>-4.2828999999999999E-2</v>
      </c>
      <c r="AD99" s="54">
        <f t="shared" si="62"/>
        <v>-4.2828999999999999E-2</v>
      </c>
      <c r="AE99" s="54">
        <f t="shared" si="62"/>
        <v>-4.2828999999999999E-2</v>
      </c>
      <c r="AF99" s="54">
        <f t="shared" si="62"/>
        <v>-4.2828999999999999E-2</v>
      </c>
      <c r="AG99" s="54">
        <f t="shared" si="62"/>
        <v>-4.2828999999999999E-2</v>
      </c>
      <c r="AH99" s="54">
        <f t="shared" si="62"/>
        <v>-4.2828999999999999E-2</v>
      </c>
      <c r="AI99" s="54">
        <f t="shared" si="62"/>
        <v>-4.2828999999999999E-2</v>
      </c>
      <c r="AJ99" s="54">
        <f t="shared" si="62"/>
        <v>-4.2828999999999999E-2</v>
      </c>
      <c r="AK99" s="54">
        <f t="shared" si="62"/>
        <v>-4.2828999999999999E-2</v>
      </c>
      <c r="AL99" s="54">
        <f t="shared" si="62"/>
        <v>-4.2828999999999999E-2</v>
      </c>
      <c r="AM99" s="54">
        <f t="shared" si="62"/>
        <v>-4.2828999999999999E-2</v>
      </c>
    </row>
    <row r="100" spans="1:39" hidden="1" outlineLevel="2" x14ac:dyDescent="0.25">
      <c r="B100" s="27" t="s">
        <v>39</v>
      </c>
      <c r="C100" s="27"/>
      <c r="D100" s="28">
        <f>+SUM(D96:$AM96)+SUM(D97:$AM97)+SUM(D99:$AM99)</f>
        <v>-178759837.25531024</v>
      </c>
      <c r="E100" s="28">
        <f>+SUM(E96:$AM96)+SUM(E97:$AM97)+SUM(E99:$AM99)</f>
        <v>-170968170.54581457</v>
      </c>
      <c r="F100" s="28">
        <f>+SUM(F96:$AM96)+SUM(F97:$AM97)+SUM(F99:$AM99)</f>
        <v>-163392939.0215041</v>
      </c>
      <c r="G100" s="28">
        <f>+SUM(G96:$AM96)+SUM(G97:$AM97)+SUM(G99:$AM99)</f>
        <v>-156028130.5939014</v>
      </c>
      <c r="H100" s="28">
        <f>+SUM(H96:$AM96)+SUM(H97:$AM97)+SUM(H99:$AM99)</f>
        <v>-148867900.1769869</v>
      </c>
      <c r="I100" s="28">
        <f>+SUM(I96:$AM96)+SUM(I97:$AM97)+SUM(I99:$AM99)</f>
        <v>-141906565.04824141</v>
      </c>
      <c r="J100" s="28">
        <f>+SUM(J96:$AM96)+SUM(J97:$AM97)+SUM(J99:$AM99)</f>
        <v>-135138600.3385492</v>
      </c>
      <c r="K100" s="28">
        <f>+SUM(K96:$AM96)+SUM(K97:$AM97)+SUM(K99:$AM99)</f>
        <v>-128558634.64738096</v>
      </c>
      <c r="L100" s="28">
        <f>+SUM(L96:$AM96)+SUM(L97:$AM97)+SUM(L99:$AM99)</f>
        <v>-122161445.77977769</v>
      </c>
      <c r="M100" s="28">
        <f>+SUM(M96:$AM96)+SUM(M97:$AM97)+SUM(M99:$AM99)</f>
        <v>-115941956.60175146</v>
      </c>
      <c r="N100" s="28">
        <f>+SUM(N96:$AM96)+SUM(N97:$AM97)+SUM(N99:$AM99)</f>
        <v>-109895231.01081407</v>
      </c>
      <c r="O100" s="28">
        <f>+SUM(O96:$AM96)+SUM(O97:$AM97)+SUM(O99:$AM99)</f>
        <v>-104016470.01843524</v>
      </c>
      <c r="P100" s="28">
        <f>+SUM(P96:$AM96)+SUM(P97:$AM97)+SUM(P99:$AM99)</f>
        <v>-98301007.941321686</v>
      </c>
      <c r="Q100" s="28">
        <f>+SUM(Q96:$AM96)+SUM(Q97:$AM97)+SUM(Q99:$AM99)</f>
        <v>-92744308.698493809</v>
      </c>
      <c r="R100" s="28">
        <f>+SUM(R96:$AM96)+SUM(R97:$AM97)+SUM(R99:$AM99)</f>
        <v>-87341962.211221471</v>
      </c>
      <c r="S100" s="28">
        <f>+SUM(S96:$AM96)+SUM(S97:$AM97)+SUM(S99:$AM99)</f>
        <v>-82089680.902961418</v>
      </c>
      <c r="T100" s="28">
        <f>+SUM(T96:$AM96)+SUM(T97:$AM97)+SUM(T99:$AM99)</f>
        <v>-76983296.296518922</v>
      </c>
      <c r="U100" s="28">
        <f>+SUM(U96:$AM96)+SUM(U97:$AM97)+SUM(U99:$AM99)</f>
        <v>-72018755.705732331</v>
      </c>
      <c r="V100" s="28">
        <f>+SUM(V96:$AM96)+SUM(V97:$AM97)+SUM(V99:$AM99)</f>
        <v>-67192119.019055709</v>
      </c>
      <c r="W100" s="28">
        <f>+SUM(W96:$AM96)+SUM(W97:$AM97)+SUM(W99:$AM99)</f>
        <v>-62499555.572485939</v>
      </c>
      <c r="X100" s="28">
        <f>+SUM(X96:$AM96)+SUM(X97:$AM97)+SUM(X99:$AM99)</f>
        <v>-57937341.109353416</v>
      </c>
      <c r="Y100" s="28">
        <f>+SUM(Y96:$AM96)+SUM(Y97:$AM97)+SUM(Y99:$AM99)</f>
        <v>-53501854.824562661</v>
      </c>
      <c r="Z100" s="28">
        <f>+SUM(Z96:$AM96)+SUM(Z97:$AM97)+SUM(Z99:$AM99)</f>
        <v>-49189576.490937516</v>
      </c>
      <c r="AA100" s="28">
        <f>+SUM(AA96:$AM96)+SUM(AA97:$AM97)+SUM(AA99:$AM99)</f>
        <v>-44997083.66539003</v>
      </c>
      <c r="AB100" s="28">
        <f>+SUM(AB96:$AM96)+SUM(AB97:$AM97)+SUM(AB99:$AM99)</f>
        <v>-40921048.97269585</v>
      </c>
      <c r="AC100" s="28">
        <f>+SUM(AC96:$AM96)+SUM(AC97:$AM97)+SUM(AC99:$AM99)</f>
        <v>-36958237.46472013</v>
      </c>
      <c r="AD100" s="28">
        <f>+SUM(AD96:$AM96)+SUM(AD97:$AM97)+SUM(AD99:$AM99)</f>
        <v>-33105504.052998494</v>
      </c>
      <c r="AE100" s="28">
        <f>+SUM(AE96:$AM96)+SUM(AE97:$AM97)+SUM(AE99:$AM99)</f>
        <v>-29359791.012634989</v>
      </c>
      <c r="AF100" s="28">
        <f>+SUM(AF96:$AM96)+SUM(AF97:$AM97)+SUM(AF99:$AM99)</f>
        <v>-25718125.55553633</v>
      </c>
      <c r="AG100" s="28">
        <f>+SUM(AG96:$AM96)+SUM(AG97:$AM97)+SUM(AG99:$AM99)</f>
        <v>-22177617.471056271</v>
      </c>
      <c r="AH100" s="28">
        <f>+SUM(AH96:$AM96)+SUM(AH97:$AM97)+SUM(AH99:$AM99)</f>
        <v>-18735456.832177635</v>
      </c>
      <c r="AI100" s="28">
        <f>+SUM(AI96:$AM96)+SUM(AI97:$AM97)+SUM(AI99:$AM99)</f>
        <v>-15388911.765411483</v>
      </c>
      <c r="AJ100" s="28">
        <f>+SUM(AJ96:$AM96)+SUM(AJ97:$AM97)+SUM(AJ99:$AM99)</f>
        <v>-12135326.282643588</v>
      </c>
      <c r="AK100" s="28">
        <f>+SUM(AK96:$AM96)+SUM(AK97:$AM97)+SUM(AK99:$AM99)</f>
        <v>-8972118.1732073296</v>
      </c>
      <c r="AL100" s="28">
        <f>+SUM(AL96:$AM96)+SUM(AL97:$AM97)+SUM(AL99:$AM99)</f>
        <v>-5896776.9545101607</v>
      </c>
      <c r="AM100" s="28">
        <f>+SUM(AM96:$AM96)+SUM(AM97:$AM97)+SUM(AM99:$AM99)</f>
        <v>-2906861.8795871069</v>
      </c>
    </row>
    <row r="101" spans="1:39" hidden="1" outlineLevel="2" x14ac:dyDescent="0.25">
      <c r="B101" s="27" t="s">
        <v>40</v>
      </c>
      <c r="C101" s="28"/>
      <c r="D101" s="28">
        <f t="shared" ref="D101:AM101" si="63">+D100*$C$7/1000000</f>
        <v>-214511.80470637229</v>
      </c>
      <c r="E101" s="28">
        <f t="shared" si="63"/>
        <v>-205161.80465497749</v>
      </c>
      <c r="F101" s="28">
        <f t="shared" si="63"/>
        <v>-196071.52682580493</v>
      </c>
      <c r="G101" s="28">
        <f t="shared" si="63"/>
        <v>-187233.75671268167</v>
      </c>
      <c r="H101" s="28">
        <f t="shared" si="63"/>
        <v>-178641.48021238428</v>
      </c>
      <c r="I101" s="28">
        <f t="shared" si="63"/>
        <v>-170287.87805788967</v>
      </c>
      <c r="J101" s="28">
        <f t="shared" si="63"/>
        <v>-162166.32040625904</v>
      </c>
      <c r="K101" s="28">
        <f t="shared" si="63"/>
        <v>-154270.36157685716</v>
      </c>
      <c r="L101" s="28">
        <f t="shared" si="63"/>
        <v>-146593.73493573323</v>
      </c>
      <c r="M101" s="28">
        <f t="shared" si="63"/>
        <v>-139130.34792210173</v>
      </c>
      <c r="N101" s="28">
        <f t="shared" si="63"/>
        <v>-131874.27721297689</v>
      </c>
      <c r="O101" s="28">
        <f t="shared" si="63"/>
        <v>-124819.76402212228</v>
      </c>
      <c r="P101" s="28">
        <f t="shared" si="63"/>
        <v>-117961.20952958603</v>
      </c>
      <c r="Q101" s="28">
        <f t="shared" si="63"/>
        <v>-111293.17043819257</v>
      </c>
      <c r="R101" s="28">
        <f t="shared" si="63"/>
        <v>-104810.35465346577</v>
      </c>
      <c r="S101" s="28">
        <f t="shared" si="63"/>
        <v>-98507.61708355369</v>
      </c>
      <c r="T101" s="28">
        <f t="shared" si="63"/>
        <v>-92379.955555822715</v>
      </c>
      <c r="U101" s="28">
        <f t="shared" si="63"/>
        <v>-86422.506846878794</v>
      </c>
      <c r="V101" s="28">
        <f t="shared" si="63"/>
        <v>-80630.542822866846</v>
      </c>
      <c r="W101" s="28">
        <f t="shared" si="63"/>
        <v>-74999.466686983127</v>
      </c>
      <c r="X101" s="28">
        <f t="shared" si="63"/>
        <v>-69524.809331224111</v>
      </c>
      <c r="Y101" s="28">
        <f t="shared" si="63"/>
        <v>-64202.225789475197</v>
      </c>
      <c r="Z101" s="28">
        <f t="shared" si="63"/>
        <v>-59027.491789125022</v>
      </c>
      <c r="AA101" s="28">
        <f t="shared" si="63"/>
        <v>-53996.50039846803</v>
      </c>
      <c r="AB101" s="28">
        <f t="shared" si="63"/>
        <v>-49105.25876723502</v>
      </c>
      <c r="AC101" s="28">
        <f t="shared" si="63"/>
        <v>-44349.884957664151</v>
      </c>
      <c r="AD101" s="28">
        <f t="shared" si="63"/>
        <v>-39726.604863598193</v>
      </c>
      <c r="AE101" s="28">
        <f t="shared" si="63"/>
        <v>-35231.749215161988</v>
      </c>
      <c r="AF101" s="28">
        <f t="shared" si="63"/>
        <v>-30861.750666643598</v>
      </c>
      <c r="AG101" s="28">
        <f t="shared" si="63"/>
        <v>-26613.140965267525</v>
      </c>
      <c r="AH101" s="28">
        <f t="shared" si="63"/>
        <v>-22482.548198613164</v>
      </c>
      <c r="AI101" s="28">
        <f t="shared" si="63"/>
        <v>-18466.694118493779</v>
      </c>
      <c r="AJ101" s="28">
        <f t="shared" si="63"/>
        <v>-14562.391539172306</v>
      </c>
      <c r="AK101" s="28">
        <f t="shared" si="63"/>
        <v>-10766.541807848795</v>
      </c>
      <c r="AL101" s="28">
        <f t="shared" si="63"/>
        <v>-7076.132345412193</v>
      </c>
      <c r="AM101" s="28">
        <f t="shared" si="63"/>
        <v>-3488.2342555045279</v>
      </c>
    </row>
    <row r="102" spans="1:39" hidden="1" outlineLevel="2" x14ac:dyDescent="0.25">
      <c r="B102" s="27" t="s">
        <v>41</v>
      </c>
      <c r="C102" s="28">
        <f>+C95</f>
        <v>150000000</v>
      </c>
      <c r="D102" s="28">
        <f>+D101+D98+D99</f>
        <v>-8006178.5142020397</v>
      </c>
      <c r="E102" s="28">
        <f t="shared" ref="E102:AL102" si="64">+E101+E98+E99</f>
        <v>-7780393.3289654609</v>
      </c>
      <c r="F102" s="28">
        <f t="shared" si="64"/>
        <v>-7560879.9544284679</v>
      </c>
      <c r="G102" s="28">
        <f t="shared" si="64"/>
        <v>-7347464.1736271884</v>
      </c>
      <c r="H102" s="28">
        <f t="shared" si="64"/>
        <v>-7139976.6089578476</v>
      </c>
      <c r="I102" s="28">
        <f t="shared" si="64"/>
        <v>-6938252.5877501192</v>
      </c>
      <c r="J102" s="28">
        <f t="shared" si="64"/>
        <v>-6742132.0115745086</v>
      </c>
      <c r="K102" s="28">
        <f t="shared" si="64"/>
        <v>-6551459.2291801283</v>
      </c>
      <c r="L102" s="28">
        <f t="shared" si="64"/>
        <v>-6366082.9129619412</v>
      </c>
      <c r="M102" s="28">
        <f t="shared" si="64"/>
        <v>-6185855.9388594991</v>
      </c>
      <c r="N102" s="28">
        <f t="shared" si="64"/>
        <v>-6010635.2695918065</v>
      </c>
      <c r="O102" s="28">
        <f t="shared" si="64"/>
        <v>-5840281.8411356788</v>
      </c>
      <c r="P102" s="28">
        <f t="shared" si="64"/>
        <v>-5674660.4523574607</v>
      </c>
      <c r="Q102" s="28">
        <f t="shared" si="64"/>
        <v>-5513639.6577105438</v>
      </c>
      <c r="R102" s="28">
        <f t="shared" si="64"/>
        <v>-5357091.6629135013</v>
      </c>
      <c r="S102" s="28">
        <f t="shared" si="64"/>
        <v>-5204892.2235260596</v>
      </c>
      <c r="T102" s="28">
        <f t="shared" si="64"/>
        <v>-5056920.546342398</v>
      </c>
      <c r="U102" s="28">
        <f t="shared" si="64"/>
        <v>-4913059.1935235215</v>
      </c>
      <c r="V102" s="28">
        <f t="shared" si="64"/>
        <v>-4773193.9893926308</v>
      </c>
      <c r="W102" s="28">
        <f t="shared" si="64"/>
        <v>-4637213.9298195029</v>
      </c>
      <c r="X102" s="28">
        <f t="shared" si="64"/>
        <v>-4505011.0941219805</v>
      </c>
      <c r="Y102" s="28">
        <f t="shared" si="64"/>
        <v>-4376480.559414627</v>
      </c>
      <c r="Z102" s="28">
        <f t="shared" si="64"/>
        <v>-4251520.3173366059</v>
      </c>
      <c r="AA102" s="28">
        <f t="shared" si="64"/>
        <v>-4130031.1930926568</v>
      </c>
      <c r="AB102" s="28">
        <f t="shared" si="64"/>
        <v>-4011916.7667429466</v>
      </c>
      <c r="AC102" s="28">
        <f t="shared" si="64"/>
        <v>-3897083.2966793003</v>
      </c>
      <c r="AD102" s="28">
        <f t="shared" si="64"/>
        <v>-3785439.6452271049</v>
      </c>
      <c r="AE102" s="28">
        <f t="shared" si="64"/>
        <v>-3676897.2063138215</v>
      </c>
      <c r="AF102" s="28">
        <f t="shared" si="64"/>
        <v>-3571369.8351467014</v>
      </c>
      <c r="AG102" s="28">
        <f t="shared" si="64"/>
        <v>-3468773.7798439073</v>
      </c>
      <c r="AH102" s="28">
        <f t="shared" si="64"/>
        <v>-3369027.6149647632</v>
      </c>
      <c r="AI102" s="28">
        <f t="shared" si="64"/>
        <v>-3272052.176886389</v>
      </c>
      <c r="AJ102" s="28">
        <f t="shared" si="64"/>
        <v>-3177770.5009754319</v>
      </c>
      <c r="AK102" s="28">
        <f t="shared" si="64"/>
        <v>-3086107.7605050178</v>
      </c>
      <c r="AL102" s="28">
        <f t="shared" si="64"/>
        <v>-2996991.2072684653</v>
      </c>
      <c r="AM102" s="57">
        <f>+AM101+AM98+AM99-AM95</f>
        <v>-57316855.079903439</v>
      </c>
    </row>
    <row r="103" spans="1:39" ht="15.75" hidden="1" outlineLevel="1" thickBot="1" x14ac:dyDescent="0.3">
      <c r="B103" s="53">
        <f>+(C103+1)^12-1</f>
        <v>0.34839074138279935</v>
      </c>
      <c r="C103" s="50">
        <f>+IRR(C102:AM102)</f>
        <v>2.522214899221753E-2</v>
      </c>
    </row>
    <row r="104" spans="1:39" collapsed="1" x14ac:dyDescent="0.25"/>
    <row r="105" spans="1:39" hidden="1" x14ac:dyDescent="0.25"/>
    <row r="106" spans="1:39" hidden="1" x14ac:dyDescent="0.25"/>
    <row r="107" spans="1:39" hidden="1" x14ac:dyDescent="0.25"/>
    <row r="108" spans="1:39" hidden="1" x14ac:dyDescent="0.25"/>
    <row r="109" spans="1:39" hidden="1" x14ac:dyDescent="0.25"/>
    <row r="111" spans="1:39" ht="18.75" x14ac:dyDescent="0.3">
      <c r="A111">
        <v>12</v>
      </c>
      <c r="B111" s="30" t="s">
        <v>66</v>
      </c>
      <c r="C111" s="29">
        <v>0</v>
      </c>
      <c r="D111" s="29">
        <v>1</v>
      </c>
      <c r="E111" s="29">
        <f>+D111+1</f>
        <v>2</v>
      </c>
      <c r="F111" s="29">
        <f t="shared" ref="F111:O111" si="65">+E111+1</f>
        <v>3</v>
      </c>
      <c r="G111" s="29">
        <f t="shared" si="65"/>
        <v>4</v>
      </c>
      <c r="H111" s="29">
        <f t="shared" si="65"/>
        <v>5</v>
      </c>
      <c r="I111" s="29">
        <f t="shared" si="65"/>
        <v>6</v>
      </c>
      <c r="J111" s="29">
        <f t="shared" si="65"/>
        <v>7</v>
      </c>
      <c r="K111" s="29">
        <f t="shared" si="65"/>
        <v>8</v>
      </c>
      <c r="L111" s="29">
        <f t="shared" si="65"/>
        <v>9</v>
      </c>
      <c r="M111" s="29">
        <f t="shared" si="65"/>
        <v>10</v>
      </c>
      <c r="N111" s="29">
        <f t="shared" si="65"/>
        <v>11</v>
      </c>
      <c r="O111" s="29">
        <f t="shared" si="65"/>
        <v>12</v>
      </c>
    </row>
    <row r="112" spans="1:39" x14ac:dyDescent="0.25">
      <c r="B112" s="27" t="s">
        <v>60</v>
      </c>
      <c r="C112" s="5">
        <f>+$C$5</f>
        <v>150000000</v>
      </c>
      <c r="D112" s="28">
        <f>+C112+D114</f>
        <v>137500000</v>
      </c>
      <c r="E112" s="28">
        <f>+D112+E114</f>
        <v>125000000</v>
      </c>
      <c r="F112" s="28">
        <f>+E112+F114</f>
        <v>112500000</v>
      </c>
      <c r="G112" s="28">
        <f>+F112+G114</f>
        <v>100000000</v>
      </c>
      <c r="H112" s="28">
        <f t="shared" ref="H112:O112" si="66">+G112+H114</f>
        <v>87500000</v>
      </c>
      <c r="I112" s="28">
        <f t="shared" si="66"/>
        <v>75000000</v>
      </c>
      <c r="J112" s="28">
        <f t="shared" si="66"/>
        <v>62500000</v>
      </c>
      <c r="K112" s="28">
        <f t="shared" si="66"/>
        <v>50000000</v>
      </c>
      <c r="L112" s="28">
        <f t="shared" si="66"/>
        <v>37500000</v>
      </c>
      <c r="M112" s="28">
        <f t="shared" si="66"/>
        <v>25000000</v>
      </c>
      <c r="N112" s="28">
        <f t="shared" si="66"/>
        <v>12500000</v>
      </c>
      <c r="O112" s="28">
        <f t="shared" si="66"/>
        <v>0</v>
      </c>
    </row>
    <row r="113" spans="1:27" x14ac:dyDescent="0.25">
      <c r="B113" s="27" t="s">
        <v>37</v>
      </c>
      <c r="D113" s="28">
        <f>-C$112*$C$14</f>
        <v>-2499999.9999999912</v>
      </c>
      <c r="E113" s="28">
        <f>-D$112*$C$14</f>
        <v>-2291666.6666666586</v>
      </c>
      <c r="F113" s="28">
        <f>-E$112*$C$14</f>
        <v>-2083333.333333326</v>
      </c>
      <c r="G113" s="28">
        <f t="shared" ref="G113:O113" si="67">-F$112*$C$14</f>
        <v>-1874999.9999999932</v>
      </c>
      <c r="H113" s="28">
        <f t="shared" si="67"/>
        <v>-1666666.6666666607</v>
      </c>
      <c r="I113" s="28">
        <f t="shared" si="67"/>
        <v>-1458333.3333333281</v>
      </c>
      <c r="J113" s="28">
        <f t="shared" si="67"/>
        <v>-1249999.9999999956</v>
      </c>
      <c r="K113" s="28">
        <f t="shared" si="67"/>
        <v>-1041666.666666663</v>
      </c>
      <c r="L113" s="28">
        <f t="shared" si="67"/>
        <v>-833333.33333333035</v>
      </c>
      <c r="M113" s="28">
        <f t="shared" si="67"/>
        <v>-624999.99999999779</v>
      </c>
      <c r="N113" s="28">
        <f t="shared" si="67"/>
        <v>-416666.66666666517</v>
      </c>
      <c r="O113" s="28">
        <f t="shared" si="67"/>
        <v>-208333.33333333259</v>
      </c>
    </row>
    <row r="114" spans="1:27" x14ac:dyDescent="0.25">
      <c r="B114" s="27" t="s">
        <v>36</v>
      </c>
      <c r="D114" s="28">
        <f>-$C$112/$A111</f>
        <v>-12500000</v>
      </c>
      <c r="E114" s="28">
        <f t="shared" ref="E114:O114" si="68">-$C$112/$A111</f>
        <v>-12500000</v>
      </c>
      <c r="F114" s="28">
        <f t="shared" si="68"/>
        <v>-12500000</v>
      </c>
      <c r="G114" s="28">
        <f t="shared" si="68"/>
        <v>-12500000</v>
      </c>
      <c r="H114" s="28">
        <f t="shared" si="68"/>
        <v>-12500000</v>
      </c>
      <c r="I114" s="28">
        <f t="shared" si="68"/>
        <v>-12500000</v>
      </c>
      <c r="J114" s="28">
        <f t="shared" si="68"/>
        <v>-12500000</v>
      </c>
      <c r="K114" s="28">
        <f t="shared" si="68"/>
        <v>-12500000</v>
      </c>
      <c r="L114" s="28">
        <f t="shared" si="68"/>
        <v>-12500000</v>
      </c>
      <c r="M114" s="28">
        <f t="shared" si="68"/>
        <v>-12500000</v>
      </c>
      <c r="N114" s="28">
        <f t="shared" si="68"/>
        <v>-12500000</v>
      </c>
      <c r="O114" s="28">
        <f t="shared" si="68"/>
        <v>-12500000</v>
      </c>
    </row>
    <row r="115" spans="1:27" x14ac:dyDescent="0.25">
      <c r="B115" s="27" t="s">
        <v>38</v>
      </c>
      <c r="D115" s="28">
        <f>+D114+D113</f>
        <v>-14999999.999999991</v>
      </c>
      <c r="E115" s="28">
        <f t="shared" ref="E115:O115" si="69">+E114+E113</f>
        <v>-14791666.666666659</v>
      </c>
      <c r="F115" s="28">
        <f t="shared" si="69"/>
        <v>-14583333.333333327</v>
      </c>
      <c r="G115" s="28">
        <f t="shared" si="69"/>
        <v>-14374999.999999993</v>
      </c>
      <c r="H115" s="28">
        <f t="shared" si="69"/>
        <v>-14166666.66666666</v>
      </c>
      <c r="I115" s="28">
        <f t="shared" si="69"/>
        <v>-13958333.333333328</v>
      </c>
      <c r="J115" s="28">
        <f t="shared" si="69"/>
        <v>-13749999.999999996</v>
      </c>
      <c r="K115" s="28">
        <f t="shared" si="69"/>
        <v>-13541666.666666662</v>
      </c>
      <c r="L115" s="28">
        <f t="shared" si="69"/>
        <v>-13333333.33333333</v>
      </c>
      <c r="M115" s="28">
        <f t="shared" si="69"/>
        <v>-13124999.999999998</v>
      </c>
      <c r="N115" s="28">
        <f t="shared" si="69"/>
        <v>-12916666.666666666</v>
      </c>
      <c r="O115" s="28">
        <f t="shared" si="69"/>
        <v>-12708333.333333332</v>
      </c>
    </row>
    <row r="116" spans="1:27" x14ac:dyDescent="0.25">
      <c r="B116" s="27" t="s">
        <v>39</v>
      </c>
      <c r="D116" s="28">
        <f>+SUM(D113:$O113)+SUM(D114:$O114)</f>
        <v>-166249999.99999994</v>
      </c>
      <c r="E116" s="28">
        <f>+SUM(E113:$O113)+SUM(E114:$O114)</f>
        <v>-151249999.99999994</v>
      </c>
      <c r="F116" s="28">
        <f>+SUM(F113:$O113)+SUM(F114:$O114)</f>
        <v>-136458333.33333328</v>
      </c>
      <c r="G116" s="28">
        <f>+SUM(G113:$O113)+SUM(G114:$O114)</f>
        <v>-121874999.99999997</v>
      </c>
      <c r="H116" s="28">
        <f>+SUM(H113:$O113)+SUM(H114:$O114)</f>
        <v>-107499999.99999997</v>
      </c>
      <c r="I116" s="28">
        <f>+SUM(I113:$O113)+SUM(I114:$O114)</f>
        <v>-93333333.333333313</v>
      </c>
      <c r="J116" s="28">
        <f>+SUM(J113:$O113)+SUM(J114:$O114)</f>
        <v>-79374999.999999985</v>
      </c>
      <c r="K116" s="28">
        <f>+SUM(K113:$O113)+SUM(K114:$O114)</f>
        <v>-65624999.999999985</v>
      </c>
      <c r="L116" s="28">
        <f>+SUM(L113:$O113)+SUM(L114:$O114)</f>
        <v>-52083333.333333328</v>
      </c>
      <c r="M116" s="28">
        <f>+SUM(M113:$O113)+SUM(M114:$O114)</f>
        <v>-38749999.999999993</v>
      </c>
      <c r="N116" s="28">
        <f>+SUM(N113:$O113)+SUM(N114:$O114)</f>
        <v>-25624999.999999996</v>
      </c>
      <c r="O116" s="28">
        <f>+SUM(O113:$O113)+SUM(O114:$O114)</f>
        <v>-12708333.333333332</v>
      </c>
    </row>
    <row r="117" spans="1:27" x14ac:dyDescent="0.25">
      <c r="B117" s="27" t="s">
        <v>40</v>
      </c>
      <c r="D117" s="28">
        <f>+D116*$C$7/1000000</f>
        <v>-199499.99999999994</v>
      </c>
      <c r="E117" s="28">
        <f t="shared" ref="E117:N117" si="70">+E116*$C$7/1000000</f>
        <v>-181499.99999999994</v>
      </c>
      <c r="F117" s="28">
        <f t="shared" si="70"/>
        <v>-163749.99999999994</v>
      </c>
      <c r="G117" s="28">
        <f t="shared" si="70"/>
        <v>-146249.99999999997</v>
      </c>
      <c r="H117" s="28">
        <f t="shared" si="70"/>
        <v>-128999.99999999997</v>
      </c>
      <c r="I117" s="28">
        <f t="shared" si="70"/>
        <v>-111999.99999999997</v>
      </c>
      <c r="J117" s="28">
        <f t="shared" si="70"/>
        <v>-95249.999999999985</v>
      </c>
      <c r="K117" s="28">
        <f t="shared" si="70"/>
        <v>-78749.999999999985</v>
      </c>
      <c r="L117" s="28">
        <f t="shared" si="70"/>
        <v>-62499.999999999993</v>
      </c>
      <c r="M117" s="28">
        <f t="shared" si="70"/>
        <v>-46499.999999999993</v>
      </c>
      <c r="N117" s="28">
        <f t="shared" si="70"/>
        <v>-30749.999999999996</v>
      </c>
      <c r="O117" s="28">
        <f>+O116*$C$7/1000000</f>
        <v>-15249.999999999998</v>
      </c>
    </row>
    <row r="118" spans="1:27" ht="15.75" thickBot="1" x14ac:dyDescent="0.3">
      <c r="B118" s="48" t="s">
        <v>41</v>
      </c>
      <c r="C118" s="5">
        <f>+$C$5</f>
        <v>150000000</v>
      </c>
      <c r="D118" s="28">
        <f>+D117+D115</f>
        <v>-15199499.999999991</v>
      </c>
      <c r="E118" s="28">
        <f t="shared" ref="E118:O118" si="71">+E117+E115</f>
        <v>-14973166.666666659</v>
      </c>
      <c r="F118" s="28">
        <f t="shared" si="71"/>
        <v>-14747083.333333327</v>
      </c>
      <c r="G118" s="28">
        <f t="shared" si="71"/>
        <v>-14521249.999999993</v>
      </c>
      <c r="H118" s="28">
        <f t="shared" si="71"/>
        <v>-14295666.66666666</v>
      </c>
      <c r="I118" s="28">
        <f t="shared" si="71"/>
        <v>-14070333.333333328</v>
      </c>
      <c r="J118" s="28">
        <f t="shared" si="71"/>
        <v>-13845249.999999996</v>
      </c>
      <c r="K118" s="28">
        <f t="shared" si="71"/>
        <v>-13620416.666666662</v>
      </c>
      <c r="L118" s="28">
        <f t="shared" si="71"/>
        <v>-13395833.33333333</v>
      </c>
      <c r="M118" s="28">
        <f t="shared" si="71"/>
        <v>-13171499.999999998</v>
      </c>
      <c r="N118" s="28">
        <f t="shared" si="71"/>
        <v>-12947416.666666666</v>
      </c>
      <c r="O118" s="28">
        <f t="shared" si="71"/>
        <v>-12723583.333333332</v>
      </c>
    </row>
    <row r="119" spans="1:27" ht="15.75" thickBot="1" x14ac:dyDescent="0.3">
      <c r="B119" s="51">
        <f>+(C119+1)^12-1</f>
        <v>0.2381584796413363</v>
      </c>
      <c r="C119" s="50">
        <f>+IRR(C118:O118)</f>
        <v>1.7961500066771663E-2</v>
      </c>
    </row>
    <row r="120" spans="1:27" x14ac:dyDescent="0.25">
      <c r="B120" s="1" t="s">
        <v>104</v>
      </c>
      <c r="C120" s="1" t="s">
        <v>105</v>
      </c>
    </row>
    <row r="121" spans="1:27" ht="18.75" x14ac:dyDescent="0.3">
      <c r="A121">
        <v>24</v>
      </c>
      <c r="B121" s="30" t="s">
        <v>66</v>
      </c>
      <c r="C121" s="29">
        <v>0</v>
      </c>
      <c r="D121" s="29">
        <v>1</v>
      </c>
      <c r="E121" s="29">
        <f>+D121+1</f>
        <v>2</v>
      </c>
      <c r="F121" s="29">
        <f t="shared" ref="F121:AA121" si="72">+E121+1</f>
        <v>3</v>
      </c>
      <c r="G121" s="29">
        <f t="shared" si="72"/>
        <v>4</v>
      </c>
      <c r="H121" s="29">
        <f t="shared" si="72"/>
        <v>5</v>
      </c>
      <c r="I121" s="29">
        <f t="shared" si="72"/>
        <v>6</v>
      </c>
      <c r="J121" s="29">
        <f t="shared" si="72"/>
        <v>7</v>
      </c>
      <c r="K121" s="29">
        <f t="shared" si="72"/>
        <v>8</v>
      </c>
      <c r="L121" s="29">
        <f t="shared" si="72"/>
        <v>9</v>
      </c>
      <c r="M121" s="29">
        <f t="shared" si="72"/>
        <v>10</v>
      </c>
      <c r="N121" s="29">
        <f t="shared" si="72"/>
        <v>11</v>
      </c>
      <c r="O121" s="29">
        <f t="shared" si="72"/>
        <v>12</v>
      </c>
      <c r="P121" s="29">
        <f t="shared" si="72"/>
        <v>13</v>
      </c>
      <c r="Q121" s="29">
        <f t="shared" si="72"/>
        <v>14</v>
      </c>
      <c r="R121" s="29">
        <f t="shared" si="72"/>
        <v>15</v>
      </c>
      <c r="S121" s="29">
        <f t="shared" si="72"/>
        <v>16</v>
      </c>
      <c r="T121" s="29">
        <f t="shared" si="72"/>
        <v>17</v>
      </c>
      <c r="U121" s="29">
        <f t="shared" si="72"/>
        <v>18</v>
      </c>
      <c r="V121" s="29">
        <f t="shared" si="72"/>
        <v>19</v>
      </c>
      <c r="W121" s="29">
        <f t="shared" si="72"/>
        <v>20</v>
      </c>
      <c r="X121" s="29">
        <f t="shared" si="72"/>
        <v>21</v>
      </c>
      <c r="Y121" s="29">
        <f t="shared" si="72"/>
        <v>22</v>
      </c>
      <c r="Z121" s="29">
        <f t="shared" si="72"/>
        <v>23</v>
      </c>
      <c r="AA121" s="29">
        <f t="shared" si="72"/>
        <v>24</v>
      </c>
    </row>
    <row r="122" spans="1:27" x14ac:dyDescent="0.25">
      <c r="B122" s="27" t="s">
        <v>60</v>
      </c>
      <c r="C122" s="5">
        <f>+$C$5</f>
        <v>150000000</v>
      </c>
      <c r="D122" s="28">
        <f>+C122+D124</f>
        <v>143750000</v>
      </c>
      <c r="E122" s="28">
        <f>+D122+E124</f>
        <v>137500000</v>
      </c>
      <c r="F122" s="28">
        <f>+E122+F124</f>
        <v>131250000</v>
      </c>
      <c r="G122" s="28">
        <f>+F122+G124</f>
        <v>125000000</v>
      </c>
      <c r="H122" s="28">
        <f t="shared" ref="H122:Z122" si="73">+G122+H124</f>
        <v>118750000</v>
      </c>
      <c r="I122" s="28">
        <f t="shared" si="73"/>
        <v>112500000</v>
      </c>
      <c r="J122" s="28">
        <f t="shared" si="73"/>
        <v>106250000</v>
      </c>
      <c r="K122" s="28">
        <f t="shared" si="73"/>
        <v>100000000</v>
      </c>
      <c r="L122" s="28">
        <f t="shared" si="73"/>
        <v>93750000</v>
      </c>
      <c r="M122" s="28">
        <f t="shared" si="73"/>
        <v>87500000</v>
      </c>
      <c r="N122" s="28">
        <f t="shared" si="73"/>
        <v>81250000</v>
      </c>
      <c r="O122" s="28">
        <f t="shared" si="73"/>
        <v>75000000</v>
      </c>
      <c r="P122" s="28">
        <f t="shared" si="73"/>
        <v>68750000</v>
      </c>
      <c r="Q122" s="28">
        <f t="shared" si="73"/>
        <v>62500000</v>
      </c>
      <c r="R122" s="28">
        <f t="shared" si="73"/>
        <v>56250000</v>
      </c>
      <c r="S122" s="28">
        <f t="shared" si="73"/>
        <v>50000000</v>
      </c>
      <c r="T122" s="28">
        <f t="shared" si="73"/>
        <v>43750000</v>
      </c>
      <c r="U122" s="28">
        <f t="shared" si="73"/>
        <v>37500000</v>
      </c>
      <c r="V122" s="28">
        <f t="shared" si="73"/>
        <v>31250000</v>
      </c>
      <c r="W122" s="28">
        <f t="shared" si="73"/>
        <v>25000000</v>
      </c>
      <c r="X122" s="28">
        <f t="shared" si="73"/>
        <v>18750000</v>
      </c>
      <c r="Y122" s="28">
        <f t="shared" si="73"/>
        <v>12500000</v>
      </c>
      <c r="Z122" s="28">
        <f t="shared" si="73"/>
        <v>6250000</v>
      </c>
      <c r="AA122" s="28">
        <f>+Z122+AA124</f>
        <v>0</v>
      </c>
    </row>
    <row r="123" spans="1:27" x14ac:dyDescent="0.25">
      <c r="B123" s="27" t="s">
        <v>37</v>
      </c>
      <c r="D123" s="28">
        <f>-C$122*$C$14</f>
        <v>-2499999.9999999912</v>
      </c>
      <c r="E123" s="28">
        <f>-D$122*$C$14</f>
        <v>-2395833.3333333246</v>
      </c>
      <c r="F123" s="28">
        <f>-E$122*$C$14</f>
        <v>-2291666.6666666586</v>
      </c>
      <c r="G123" s="28">
        <f t="shared" ref="G123:Z123" si="74">-F$122*$C$14</f>
        <v>-2187499.9999999921</v>
      </c>
      <c r="H123" s="28">
        <f t="shared" si="74"/>
        <v>-2083333.333333326</v>
      </c>
      <c r="I123" s="28">
        <f t="shared" si="74"/>
        <v>-1979166.6666666595</v>
      </c>
      <c r="J123" s="28">
        <f t="shared" si="74"/>
        <v>-1874999.9999999932</v>
      </c>
      <c r="K123" s="28">
        <f t="shared" si="74"/>
        <v>-1770833.333333327</v>
      </c>
      <c r="L123" s="28">
        <f t="shared" si="74"/>
        <v>-1666666.6666666607</v>
      </c>
      <c r="M123" s="28">
        <f t="shared" si="74"/>
        <v>-1562499.9999999944</v>
      </c>
      <c r="N123" s="28">
        <f t="shared" si="74"/>
        <v>-1458333.3333333281</v>
      </c>
      <c r="O123" s="28">
        <f t="shared" si="74"/>
        <v>-1354166.6666666619</v>
      </c>
      <c r="P123" s="28">
        <f t="shared" si="74"/>
        <v>-1249999.9999999956</v>
      </c>
      <c r="Q123" s="28">
        <f t="shared" si="74"/>
        <v>-1145833.3333333293</v>
      </c>
      <c r="R123" s="28">
        <f t="shared" si="74"/>
        <v>-1041666.666666663</v>
      </c>
      <c r="S123" s="28">
        <f t="shared" si="74"/>
        <v>-937499.99999999662</v>
      </c>
      <c r="T123" s="28">
        <f t="shared" si="74"/>
        <v>-833333.33333333035</v>
      </c>
      <c r="U123" s="28">
        <f t="shared" si="74"/>
        <v>-729166.66666666407</v>
      </c>
      <c r="V123" s="28">
        <f t="shared" si="74"/>
        <v>-624999.99999999779</v>
      </c>
      <c r="W123" s="28">
        <f t="shared" si="74"/>
        <v>-520833.33333333151</v>
      </c>
      <c r="X123" s="28">
        <f t="shared" si="74"/>
        <v>-416666.66666666517</v>
      </c>
      <c r="Y123" s="28">
        <f t="shared" si="74"/>
        <v>-312499.99999999889</v>
      </c>
      <c r="Z123" s="28">
        <f t="shared" si="74"/>
        <v>-208333.33333333259</v>
      </c>
      <c r="AA123" s="28">
        <f>-Z$122*$C$14</f>
        <v>-104166.66666666629</v>
      </c>
    </row>
    <row r="124" spans="1:27" x14ac:dyDescent="0.25">
      <c r="B124" s="27" t="s">
        <v>36</v>
      </c>
      <c r="D124" s="28">
        <f>-$C$122/$A121</f>
        <v>-6250000</v>
      </c>
      <c r="E124" s="28">
        <f t="shared" ref="E124:AA124" si="75">-$C$122/$A121</f>
        <v>-6250000</v>
      </c>
      <c r="F124" s="28">
        <f t="shared" si="75"/>
        <v>-6250000</v>
      </c>
      <c r="G124" s="28">
        <f t="shared" si="75"/>
        <v>-6250000</v>
      </c>
      <c r="H124" s="28">
        <f t="shared" si="75"/>
        <v>-6250000</v>
      </c>
      <c r="I124" s="28">
        <f t="shared" si="75"/>
        <v>-6250000</v>
      </c>
      <c r="J124" s="28">
        <f t="shared" si="75"/>
        <v>-6250000</v>
      </c>
      <c r="K124" s="28">
        <f t="shared" si="75"/>
        <v>-6250000</v>
      </c>
      <c r="L124" s="28">
        <f t="shared" si="75"/>
        <v>-6250000</v>
      </c>
      <c r="M124" s="28">
        <f t="shared" si="75"/>
        <v>-6250000</v>
      </c>
      <c r="N124" s="28">
        <f t="shared" si="75"/>
        <v>-6250000</v>
      </c>
      <c r="O124" s="28">
        <f t="shared" si="75"/>
        <v>-6250000</v>
      </c>
      <c r="P124" s="28">
        <f t="shared" si="75"/>
        <v>-6250000</v>
      </c>
      <c r="Q124" s="28">
        <f t="shared" si="75"/>
        <v>-6250000</v>
      </c>
      <c r="R124" s="28">
        <f t="shared" si="75"/>
        <v>-6250000</v>
      </c>
      <c r="S124" s="28">
        <f t="shared" si="75"/>
        <v>-6250000</v>
      </c>
      <c r="T124" s="28">
        <f t="shared" si="75"/>
        <v>-6250000</v>
      </c>
      <c r="U124" s="28">
        <f t="shared" si="75"/>
        <v>-6250000</v>
      </c>
      <c r="V124" s="28">
        <f t="shared" si="75"/>
        <v>-6250000</v>
      </c>
      <c r="W124" s="28">
        <f t="shared" si="75"/>
        <v>-6250000</v>
      </c>
      <c r="X124" s="28">
        <f t="shared" si="75"/>
        <v>-6250000</v>
      </c>
      <c r="Y124" s="28">
        <f t="shared" si="75"/>
        <v>-6250000</v>
      </c>
      <c r="Z124" s="28">
        <f t="shared" si="75"/>
        <v>-6250000</v>
      </c>
      <c r="AA124" s="28">
        <f t="shared" si="75"/>
        <v>-6250000</v>
      </c>
    </row>
    <row r="125" spans="1:27" x14ac:dyDescent="0.25">
      <c r="B125" s="27" t="s">
        <v>38</v>
      </c>
      <c r="D125" s="28">
        <f>+D124+D123</f>
        <v>-8749999.9999999907</v>
      </c>
      <c r="E125" s="28">
        <f t="shared" ref="E125:AA125" si="76">+E124+E123</f>
        <v>-8645833.3333333246</v>
      </c>
      <c r="F125" s="28">
        <f t="shared" si="76"/>
        <v>-8541666.6666666586</v>
      </c>
      <c r="G125" s="28">
        <f t="shared" si="76"/>
        <v>-8437499.9999999925</v>
      </c>
      <c r="H125" s="28">
        <f t="shared" si="76"/>
        <v>-8333333.3333333265</v>
      </c>
      <c r="I125" s="28">
        <f t="shared" si="76"/>
        <v>-8229166.6666666595</v>
      </c>
      <c r="J125" s="28">
        <f t="shared" si="76"/>
        <v>-8124999.9999999935</v>
      </c>
      <c r="K125" s="28">
        <f t="shared" si="76"/>
        <v>-8020833.3333333265</v>
      </c>
      <c r="L125" s="28">
        <f t="shared" si="76"/>
        <v>-7916666.6666666605</v>
      </c>
      <c r="M125" s="28">
        <f t="shared" si="76"/>
        <v>-7812499.9999999944</v>
      </c>
      <c r="N125" s="28">
        <f t="shared" si="76"/>
        <v>-7708333.3333333284</v>
      </c>
      <c r="O125" s="28">
        <f t="shared" si="76"/>
        <v>-7604166.6666666623</v>
      </c>
      <c r="P125" s="28">
        <f t="shared" si="76"/>
        <v>-7499999.9999999953</v>
      </c>
      <c r="Q125" s="28">
        <f t="shared" si="76"/>
        <v>-7395833.3333333293</v>
      </c>
      <c r="R125" s="28">
        <f t="shared" si="76"/>
        <v>-7291666.6666666633</v>
      </c>
      <c r="S125" s="28">
        <f t="shared" si="76"/>
        <v>-7187499.9999999963</v>
      </c>
      <c r="T125" s="28">
        <f t="shared" si="76"/>
        <v>-7083333.3333333302</v>
      </c>
      <c r="U125" s="28">
        <f t="shared" si="76"/>
        <v>-6979166.6666666642</v>
      </c>
      <c r="V125" s="28">
        <f t="shared" si="76"/>
        <v>-6874999.9999999981</v>
      </c>
      <c r="W125" s="28">
        <f t="shared" si="76"/>
        <v>-6770833.3333333312</v>
      </c>
      <c r="X125" s="28">
        <f t="shared" si="76"/>
        <v>-6666666.6666666651</v>
      </c>
      <c r="Y125" s="28">
        <f t="shared" si="76"/>
        <v>-6562499.9999999991</v>
      </c>
      <c r="Z125" s="28">
        <f t="shared" si="76"/>
        <v>-6458333.333333333</v>
      </c>
      <c r="AA125" s="28">
        <f t="shared" si="76"/>
        <v>-6354166.666666666</v>
      </c>
    </row>
    <row r="126" spans="1:27" x14ac:dyDescent="0.25">
      <c r="B126" s="27" t="s">
        <v>39</v>
      </c>
      <c r="D126" s="28">
        <f>+SUM(D123:$AA123)+SUM(D124:$AA124)</f>
        <v>-181249999.99999988</v>
      </c>
      <c r="E126" s="28">
        <f>+SUM(E123:$AA123)+SUM(E124:$AA124)</f>
        <v>-172499999.99999991</v>
      </c>
      <c r="F126" s="28">
        <f>+SUM(F123:$AA123)+SUM(F124:$AA124)</f>
        <v>-163854166.66666657</v>
      </c>
      <c r="G126" s="28">
        <f>+SUM(G123:$AA123)+SUM(G124:$AA124)</f>
        <v>-155312499.99999991</v>
      </c>
      <c r="H126" s="28">
        <f>+SUM(H123:$AA123)+SUM(H124:$AA124)</f>
        <v>-146874999.99999994</v>
      </c>
      <c r="I126" s="28">
        <f>+SUM(I123:$AA123)+SUM(I124:$AA124)</f>
        <v>-138541666.6666666</v>
      </c>
      <c r="J126" s="28">
        <f>+SUM(J123:$AA123)+SUM(J124:$AA124)</f>
        <v>-130312499.99999994</v>
      </c>
      <c r="K126" s="28">
        <f>+SUM(K123:$AA123)+SUM(K124:$AA124)</f>
        <v>-122187499.99999994</v>
      </c>
      <c r="L126" s="28">
        <f>+SUM(L123:$AA123)+SUM(L124:$AA124)</f>
        <v>-114166666.66666661</v>
      </c>
      <c r="M126" s="28">
        <f>+SUM(M123:$AA123)+SUM(M124:$AA124)</f>
        <v>-106249999.99999996</v>
      </c>
      <c r="N126" s="28">
        <f>+SUM(N123:$AA123)+SUM(N124:$AA124)</f>
        <v>-98437499.999999955</v>
      </c>
      <c r="O126" s="28">
        <f>+SUM(O123:$AA123)+SUM(O124:$AA124)</f>
        <v>-90729166.666666627</v>
      </c>
      <c r="P126" s="28">
        <f>+SUM(P123:$AA123)+SUM(P124:$AA124)</f>
        <v>-83124999.99999997</v>
      </c>
      <c r="Q126" s="28">
        <f>+SUM(Q123:$AA123)+SUM(Q124:$AA124)</f>
        <v>-75624999.99999997</v>
      </c>
      <c r="R126" s="28">
        <f>+SUM(R123:$AA123)+SUM(R124:$AA124)</f>
        <v>-68229166.666666642</v>
      </c>
      <c r="S126" s="28">
        <f>+SUM(S123:$AA123)+SUM(S124:$AA124)</f>
        <v>-60937499.999999985</v>
      </c>
      <c r="T126" s="28">
        <f>+SUM(T123:$AA123)+SUM(T124:$AA124)</f>
        <v>-53749999.999999985</v>
      </c>
      <c r="U126" s="28">
        <f>+SUM(U123:$AA123)+SUM(U124:$AA124)</f>
        <v>-46666666.666666657</v>
      </c>
      <c r="V126" s="28">
        <f>+SUM(V123:$AA123)+SUM(V124:$AA124)</f>
        <v>-39687499.999999993</v>
      </c>
      <c r="W126" s="28">
        <f>+SUM(W123:$AA123)+SUM(W124:$AA124)</f>
        <v>-32812499.999999993</v>
      </c>
      <c r="X126" s="28">
        <f>+SUM(X123:$AA123)+SUM(X124:$AA124)</f>
        <v>-26041666.666666664</v>
      </c>
      <c r="Y126" s="28">
        <f>+SUM(Y123:$AA123)+SUM(Y124:$AA124)</f>
        <v>-19374999.999999996</v>
      </c>
      <c r="Z126" s="28">
        <f>+SUM(Z123:$AA123)+SUM(Z124:$AA124)</f>
        <v>-12812499.999999998</v>
      </c>
      <c r="AA126" s="28">
        <f>+SUM(AA123:$AA123)+SUM(AA124:$AA124)</f>
        <v>-6354166.666666666</v>
      </c>
    </row>
    <row r="127" spans="1:27" x14ac:dyDescent="0.25">
      <c r="B127" s="27" t="s">
        <v>40</v>
      </c>
      <c r="D127" s="28">
        <f>+D126*$C$7/1000000</f>
        <v>-217499.99999999985</v>
      </c>
      <c r="E127" s="28">
        <f t="shared" ref="E127:AA127" si="77">+E126*$C$7/1000000</f>
        <v>-206999.99999999988</v>
      </c>
      <c r="F127" s="28">
        <f t="shared" si="77"/>
        <v>-196624.99999999988</v>
      </c>
      <c r="G127" s="28">
        <f t="shared" si="77"/>
        <v>-186374.99999999988</v>
      </c>
      <c r="H127" s="28">
        <f t="shared" si="77"/>
        <v>-176249.99999999994</v>
      </c>
      <c r="I127" s="28">
        <f t="shared" si="77"/>
        <v>-166249.99999999991</v>
      </c>
      <c r="J127" s="28">
        <f t="shared" si="77"/>
        <v>-156374.99999999994</v>
      </c>
      <c r="K127" s="28">
        <f t="shared" si="77"/>
        <v>-146624.99999999994</v>
      </c>
      <c r="L127" s="28">
        <f t="shared" si="77"/>
        <v>-136999.99999999994</v>
      </c>
      <c r="M127" s="28">
        <f t="shared" si="77"/>
        <v>-127499.99999999994</v>
      </c>
      <c r="N127" s="28">
        <f t="shared" si="77"/>
        <v>-118124.99999999994</v>
      </c>
      <c r="O127" s="28">
        <f t="shared" si="77"/>
        <v>-108874.99999999996</v>
      </c>
      <c r="P127" s="28">
        <f t="shared" si="77"/>
        <v>-99749.999999999971</v>
      </c>
      <c r="Q127" s="28">
        <f t="shared" si="77"/>
        <v>-90749.999999999971</v>
      </c>
      <c r="R127" s="28">
        <f t="shared" si="77"/>
        <v>-81874.999999999971</v>
      </c>
      <c r="S127" s="28">
        <f t="shared" si="77"/>
        <v>-73124.999999999985</v>
      </c>
      <c r="T127" s="28">
        <f t="shared" si="77"/>
        <v>-64499.999999999985</v>
      </c>
      <c r="U127" s="28">
        <f t="shared" si="77"/>
        <v>-55999.999999999985</v>
      </c>
      <c r="V127" s="28">
        <f t="shared" si="77"/>
        <v>-47624.999999999993</v>
      </c>
      <c r="W127" s="28">
        <f t="shared" si="77"/>
        <v>-39374.999999999993</v>
      </c>
      <c r="X127" s="28">
        <f t="shared" si="77"/>
        <v>-31249.999999999996</v>
      </c>
      <c r="Y127" s="28">
        <f t="shared" si="77"/>
        <v>-23249.999999999996</v>
      </c>
      <c r="Z127" s="28">
        <f t="shared" si="77"/>
        <v>-15374.999999999998</v>
      </c>
      <c r="AA127" s="28">
        <f t="shared" si="77"/>
        <v>-7624.9999999999991</v>
      </c>
    </row>
    <row r="128" spans="1:27" ht="15.75" thickBot="1" x14ac:dyDescent="0.3">
      <c r="B128" s="48" t="s">
        <v>41</v>
      </c>
      <c r="C128" s="5">
        <f>+$C$5</f>
        <v>150000000</v>
      </c>
      <c r="D128" s="28">
        <f>+D127+D125</f>
        <v>-8967499.9999999907</v>
      </c>
      <c r="E128" s="28">
        <f t="shared" ref="E128:AA128" si="78">+E127+E125</f>
        <v>-8852833.3333333246</v>
      </c>
      <c r="F128" s="28">
        <f t="shared" si="78"/>
        <v>-8738291.6666666586</v>
      </c>
      <c r="G128" s="28">
        <f t="shared" si="78"/>
        <v>-8623874.9999999925</v>
      </c>
      <c r="H128" s="28">
        <f t="shared" si="78"/>
        <v>-8509583.3333333265</v>
      </c>
      <c r="I128" s="28">
        <f t="shared" si="78"/>
        <v>-8395416.6666666586</v>
      </c>
      <c r="J128" s="28">
        <f t="shared" si="78"/>
        <v>-8281374.9999999935</v>
      </c>
      <c r="K128" s="28">
        <f t="shared" si="78"/>
        <v>-8167458.3333333265</v>
      </c>
      <c r="L128" s="28">
        <f t="shared" si="78"/>
        <v>-8053666.6666666605</v>
      </c>
      <c r="M128" s="28">
        <f t="shared" si="78"/>
        <v>-7939999.9999999944</v>
      </c>
      <c r="N128" s="28">
        <f t="shared" si="78"/>
        <v>-7826458.3333333284</v>
      </c>
      <c r="O128" s="28">
        <f t="shared" si="78"/>
        <v>-7713041.6666666623</v>
      </c>
      <c r="P128" s="28">
        <f t="shared" si="78"/>
        <v>-7599749.9999999953</v>
      </c>
      <c r="Q128" s="28">
        <f t="shared" si="78"/>
        <v>-7486583.3333333293</v>
      </c>
      <c r="R128" s="28">
        <f t="shared" si="78"/>
        <v>-7373541.6666666633</v>
      </c>
      <c r="S128" s="28">
        <f t="shared" si="78"/>
        <v>-7260624.9999999963</v>
      </c>
      <c r="T128" s="28">
        <f t="shared" si="78"/>
        <v>-7147833.3333333302</v>
      </c>
      <c r="U128" s="28">
        <f t="shared" si="78"/>
        <v>-7035166.6666666642</v>
      </c>
      <c r="V128" s="28">
        <f t="shared" si="78"/>
        <v>-6922624.9999999981</v>
      </c>
      <c r="W128" s="28">
        <f t="shared" si="78"/>
        <v>-6810208.3333333312</v>
      </c>
      <c r="X128" s="28">
        <f t="shared" si="78"/>
        <v>-6697916.6666666651</v>
      </c>
      <c r="Y128" s="28">
        <f t="shared" si="78"/>
        <v>-6585749.9999999991</v>
      </c>
      <c r="Z128" s="28">
        <f t="shared" si="78"/>
        <v>-6473708.333333333</v>
      </c>
      <c r="AA128" s="28">
        <f t="shared" si="78"/>
        <v>-6361791.666666666</v>
      </c>
    </row>
    <row r="129" spans="1:87" ht="15.75" thickBot="1" x14ac:dyDescent="0.3">
      <c r="B129" s="51">
        <f>+(C129+1)^12-1</f>
        <v>0.23938891175855326</v>
      </c>
      <c r="C129" s="50">
        <f>+IRR(C128:AA128)</f>
        <v>1.8045762462045145E-2</v>
      </c>
    </row>
    <row r="131" spans="1:87" ht="18.75" x14ac:dyDescent="0.3">
      <c r="A131">
        <v>36</v>
      </c>
      <c r="B131" s="30" t="s">
        <v>66</v>
      </c>
      <c r="C131" s="29">
        <v>0</v>
      </c>
      <c r="D131" s="29">
        <v>1</v>
      </c>
      <c r="E131" s="29">
        <f>+D131+1</f>
        <v>2</v>
      </c>
      <c r="F131" s="29">
        <f t="shared" ref="F131:AM131" si="79">+E131+1</f>
        <v>3</v>
      </c>
      <c r="G131" s="29">
        <f t="shared" si="79"/>
        <v>4</v>
      </c>
      <c r="H131" s="29">
        <f t="shared" si="79"/>
        <v>5</v>
      </c>
      <c r="I131" s="29">
        <f t="shared" si="79"/>
        <v>6</v>
      </c>
      <c r="J131" s="29">
        <f t="shared" si="79"/>
        <v>7</v>
      </c>
      <c r="K131" s="29">
        <f t="shared" si="79"/>
        <v>8</v>
      </c>
      <c r="L131" s="29">
        <f t="shared" si="79"/>
        <v>9</v>
      </c>
      <c r="M131" s="29">
        <f t="shared" si="79"/>
        <v>10</v>
      </c>
      <c r="N131" s="29">
        <f t="shared" si="79"/>
        <v>11</v>
      </c>
      <c r="O131" s="29">
        <f t="shared" si="79"/>
        <v>12</v>
      </c>
      <c r="P131" s="29">
        <f t="shared" si="79"/>
        <v>13</v>
      </c>
      <c r="Q131" s="29">
        <f t="shared" si="79"/>
        <v>14</v>
      </c>
      <c r="R131" s="29">
        <f t="shared" si="79"/>
        <v>15</v>
      </c>
      <c r="S131" s="29">
        <f t="shared" si="79"/>
        <v>16</v>
      </c>
      <c r="T131" s="29">
        <f t="shared" si="79"/>
        <v>17</v>
      </c>
      <c r="U131" s="29">
        <f t="shared" si="79"/>
        <v>18</v>
      </c>
      <c r="V131" s="29">
        <f t="shared" si="79"/>
        <v>19</v>
      </c>
      <c r="W131" s="29">
        <f t="shared" si="79"/>
        <v>20</v>
      </c>
      <c r="X131" s="29">
        <f t="shared" si="79"/>
        <v>21</v>
      </c>
      <c r="Y131" s="29">
        <f t="shared" si="79"/>
        <v>22</v>
      </c>
      <c r="Z131" s="29">
        <f t="shared" si="79"/>
        <v>23</v>
      </c>
      <c r="AA131" s="29">
        <f t="shared" si="79"/>
        <v>24</v>
      </c>
      <c r="AB131" s="29">
        <f t="shared" si="79"/>
        <v>25</v>
      </c>
      <c r="AC131" s="29">
        <f t="shared" si="79"/>
        <v>26</v>
      </c>
      <c r="AD131" s="29">
        <f t="shared" si="79"/>
        <v>27</v>
      </c>
      <c r="AE131" s="29">
        <f t="shared" si="79"/>
        <v>28</v>
      </c>
      <c r="AF131" s="29">
        <f t="shared" si="79"/>
        <v>29</v>
      </c>
      <c r="AG131" s="29">
        <f t="shared" si="79"/>
        <v>30</v>
      </c>
      <c r="AH131" s="29">
        <f t="shared" si="79"/>
        <v>31</v>
      </c>
      <c r="AI131" s="29">
        <f t="shared" si="79"/>
        <v>32</v>
      </c>
      <c r="AJ131" s="29">
        <f t="shared" si="79"/>
        <v>33</v>
      </c>
      <c r="AK131" s="29">
        <f t="shared" si="79"/>
        <v>34</v>
      </c>
      <c r="AL131" s="29">
        <f t="shared" si="79"/>
        <v>35</v>
      </c>
      <c r="AM131" s="29">
        <f t="shared" si="79"/>
        <v>36</v>
      </c>
    </row>
    <row r="132" spans="1:87" x14ac:dyDescent="0.25">
      <c r="B132" s="27" t="s">
        <v>60</v>
      </c>
      <c r="C132" s="5">
        <f>+$C$5</f>
        <v>150000000</v>
      </c>
      <c r="D132" s="28">
        <f>+C132+D134</f>
        <v>145833333.33333334</v>
      </c>
      <c r="E132" s="28">
        <f t="shared" ref="E132:AM132" si="80">+D132+E134</f>
        <v>141666666.66666669</v>
      </c>
      <c r="F132" s="28">
        <f t="shared" si="80"/>
        <v>137500000.00000003</v>
      </c>
      <c r="G132" s="28">
        <f t="shared" si="80"/>
        <v>133333333.33333336</v>
      </c>
      <c r="H132" s="28">
        <f t="shared" si="80"/>
        <v>129166666.66666669</v>
      </c>
      <c r="I132" s="28">
        <f t="shared" si="80"/>
        <v>125000000.00000001</v>
      </c>
      <c r="J132" s="28">
        <f t="shared" si="80"/>
        <v>120833333.33333334</v>
      </c>
      <c r="K132" s="28">
        <f t="shared" si="80"/>
        <v>116666666.66666667</v>
      </c>
      <c r="L132" s="28">
        <f t="shared" si="80"/>
        <v>112500000</v>
      </c>
      <c r="M132" s="28">
        <f t="shared" si="80"/>
        <v>108333333.33333333</v>
      </c>
      <c r="N132" s="28">
        <f t="shared" si="80"/>
        <v>104166666.66666666</v>
      </c>
      <c r="O132" s="28">
        <f t="shared" si="80"/>
        <v>99999999.999999985</v>
      </c>
      <c r="P132" s="28">
        <f t="shared" si="80"/>
        <v>95833333.333333313</v>
      </c>
      <c r="Q132" s="28">
        <f t="shared" si="80"/>
        <v>91666666.666666642</v>
      </c>
      <c r="R132" s="28">
        <f t="shared" si="80"/>
        <v>87499999.99999997</v>
      </c>
      <c r="S132" s="28">
        <f t="shared" si="80"/>
        <v>83333333.333333299</v>
      </c>
      <c r="T132" s="28">
        <f t="shared" si="80"/>
        <v>79166666.666666627</v>
      </c>
      <c r="U132" s="28">
        <f t="shared" si="80"/>
        <v>74999999.999999955</v>
      </c>
      <c r="V132" s="28">
        <f t="shared" si="80"/>
        <v>70833333.333333284</v>
      </c>
      <c r="W132" s="28">
        <f t="shared" si="80"/>
        <v>66666666.666666619</v>
      </c>
      <c r="X132" s="28">
        <f t="shared" si="80"/>
        <v>62499999.999999955</v>
      </c>
      <c r="Y132" s="28">
        <f t="shared" si="80"/>
        <v>58333333.333333291</v>
      </c>
      <c r="Z132" s="28">
        <f t="shared" si="80"/>
        <v>54166666.666666627</v>
      </c>
      <c r="AA132" s="28">
        <f t="shared" si="80"/>
        <v>49999999.999999963</v>
      </c>
      <c r="AB132" s="28">
        <f t="shared" si="80"/>
        <v>45833333.333333299</v>
      </c>
      <c r="AC132" s="28">
        <f t="shared" si="80"/>
        <v>41666666.666666634</v>
      </c>
      <c r="AD132" s="28">
        <f t="shared" si="80"/>
        <v>37499999.99999997</v>
      </c>
      <c r="AE132" s="28">
        <f t="shared" si="80"/>
        <v>33333333.333333302</v>
      </c>
      <c r="AF132" s="28">
        <f t="shared" si="80"/>
        <v>29166666.666666634</v>
      </c>
      <c r="AG132" s="28">
        <f t="shared" si="80"/>
        <v>24999999.999999966</v>
      </c>
      <c r="AH132" s="28">
        <f t="shared" si="80"/>
        <v>20833333.333333299</v>
      </c>
      <c r="AI132" s="28">
        <f t="shared" si="80"/>
        <v>16666666.666666633</v>
      </c>
      <c r="AJ132" s="28">
        <f t="shared" si="80"/>
        <v>12499999.999999966</v>
      </c>
      <c r="AK132" s="28">
        <f t="shared" si="80"/>
        <v>8333333.3333333004</v>
      </c>
      <c r="AL132" s="28">
        <f t="shared" si="80"/>
        <v>4166666.6666666339</v>
      </c>
      <c r="AM132" s="28">
        <f t="shared" si="80"/>
        <v>-3.2596290111541748E-8</v>
      </c>
    </row>
    <row r="133" spans="1:87" x14ac:dyDescent="0.25">
      <c r="B133" s="27" t="s">
        <v>37</v>
      </c>
      <c r="D133" s="28">
        <f>-C$132*$C$14</f>
        <v>-2499999.9999999912</v>
      </c>
      <c r="E133" s="28">
        <f>-D$132*$C$14</f>
        <v>-2430555.5555555471</v>
      </c>
      <c r="F133" s="28">
        <f>-E$132*$C$14</f>
        <v>-2361111.1111111031</v>
      </c>
      <c r="G133" s="28">
        <f t="shared" ref="G133:AL133" si="81">-F$132*$C$14</f>
        <v>-2291666.6666666591</v>
      </c>
      <c r="H133" s="28">
        <f t="shared" si="81"/>
        <v>-2222222.2222222146</v>
      </c>
      <c r="I133" s="28">
        <f t="shared" si="81"/>
        <v>-2152777.7777777705</v>
      </c>
      <c r="J133" s="28">
        <f t="shared" si="81"/>
        <v>-2083333.3333333263</v>
      </c>
      <c r="K133" s="28">
        <f t="shared" si="81"/>
        <v>-2013888.888888882</v>
      </c>
      <c r="L133" s="28">
        <f t="shared" si="81"/>
        <v>-1944444.4444444375</v>
      </c>
      <c r="M133" s="28">
        <f t="shared" si="81"/>
        <v>-1874999.9999999932</v>
      </c>
      <c r="N133" s="28">
        <f t="shared" si="81"/>
        <v>-1805555.555555549</v>
      </c>
      <c r="O133" s="28">
        <f t="shared" si="81"/>
        <v>-1736111.1111111047</v>
      </c>
      <c r="P133" s="28">
        <f t="shared" si="81"/>
        <v>-1666666.6666666605</v>
      </c>
      <c r="Q133" s="28">
        <f t="shared" si="81"/>
        <v>-1597222.2222222162</v>
      </c>
      <c r="R133" s="28">
        <f t="shared" si="81"/>
        <v>-1527777.7777777719</v>
      </c>
      <c r="S133" s="28">
        <f t="shared" si="81"/>
        <v>-1458333.3333333277</v>
      </c>
      <c r="T133" s="28">
        <f t="shared" si="81"/>
        <v>-1388888.8888888834</v>
      </c>
      <c r="U133" s="28">
        <f t="shared" si="81"/>
        <v>-1319444.4444444391</v>
      </c>
      <c r="V133" s="28">
        <f t="shared" si="81"/>
        <v>-1249999.9999999949</v>
      </c>
      <c r="W133" s="28">
        <f t="shared" si="81"/>
        <v>-1180555.5555555506</v>
      </c>
      <c r="X133" s="28">
        <f t="shared" si="81"/>
        <v>-1111111.1111111064</v>
      </c>
      <c r="Y133" s="28">
        <f t="shared" si="81"/>
        <v>-1041666.6666666622</v>
      </c>
      <c r="Z133" s="28">
        <f t="shared" si="81"/>
        <v>-972222.22222221806</v>
      </c>
      <c r="AA133" s="28">
        <f t="shared" si="81"/>
        <v>-902777.77777777391</v>
      </c>
      <c r="AB133" s="28">
        <f t="shared" si="81"/>
        <v>-833333.33333332976</v>
      </c>
      <c r="AC133" s="28">
        <f t="shared" si="81"/>
        <v>-763888.88888888562</v>
      </c>
      <c r="AD133" s="28">
        <f t="shared" si="81"/>
        <v>-694444.44444444147</v>
      </c>
      <c r="AE133" s="28">
        <f t="shared" si="81"/>
        <v>-624999.99999999732</v>
      </c>
      <c r="AF133" s="28">
        <f t="shared" si="81"/>
        <v>-555555.55555555306</v>
      </c>
      <c r="AG133" s="28">
        <f t="shared" si="81"/>
        <v>-486111.11111110885</v>
      </c>
      <c r="AH133" s="28">
        <f t="shared" si="81"/>
        <v>-416666.66666666465</v>
      </c>
      <c r="AI133" s="28">
        <f t="shared" si="81"/>
        <v>-347222.22222222039</v>
      </c>
      <c r="AJ133" s="28">
        <f t="shared" si="81"/>
        <v>-277777.77777777624</v>
      </c>
      <c r="AK133" s="28">
        <f t="shared" si="81"/>
        <v>-208333.33333333203</v>
      </c>
      <c r="AL133" s="28">
        <f t="shared" si="81"/>
        <v>-138888.88888888786</v>
      </c>
      <c r="AM133" s="28">
        <f>-AL$132*$C$14</f>
        <v>-69444.444444443652</v>
      </c>
    </row>
    <row r="134" spans="1:87" x14ac:dyDescent="0.25">
      <c r="B134" s="27" t="s">
        <v>36</v>
      </c>
      <c r="D134" s="28">
        <f>-$C$62/$A131</f>
        <v>-4166666.6666666665</v>
      </c>
      <c r="E134" s="28">
        <f t="shared" ref="E134:AM134" si="82">-$C$62/$A131</f>
        <v>-4166666.6666666665</v>
      </c>
      <c r="F134" s="28">
        <f t="shared" si="82"/>
        <v>-4166666.6666666665</v>
      </c>
      <c r="G134" s="28">
        <f t="shared" si="82"/>
        <v>-4166666.6666666665</v>
      </c>
      <c r="H134" s="28">
        <f t="shared" si="82"/>
        <v>-4166666.6666666665</v>
      </c>
      <c r="I134" s="28">
        <f t="shared" si="82"/>
        <v>-4166666.6666666665</v>
      </c>
      <c r="J134" s="28">
        <f t="shared" si="82"/>
        <v>-4166666.6666666665</v>
      </c>
      <c r="K134" s="28">
        <f t="shared" si="82"/>
        <v>-4166666.6666666665</v>
      </c>
      <c r="L134" s="28">
        <f t="shared" si="82"/>
        <v>-4166666.6666666665</v>
      </c>
      <c r="M134" s="28">
        <f t="shared" si="82"/>
        <v>-4166666.6666666665</v>
      </c>
      <c r="N134" s="28">
        <f t="shared" si="82"/>
        <v>-4166666.6666666665</v>
      </c>
      <c r="O134" s="28">
        <f t="shared" si="82"/>
        <v>-4166666.6666666665</v>
      </c>
      <c r="P134" s="28">
        <f t="shared" si="82"/>
        <v>-4166666.6666666665</v>
      </c>
      <c r="Q134" s="28">
        <f t="shared" si="82"/>
        <v>-4166666.6666666665</v>
      </c>
      <c r="R134" s="28">
        <f t="shared" si="82"/>
        <v>-4166666.6666666665</v>
      </c>
      <c r="S134" s="28">
        <f t="shared" si="82"/>
        <v>-4166666.6666666665</v>
      </c>
      <c r="T134" s="28">
        <f t="shared" si="82"/>
        <v>-4166666.6666666665</v>
      </c>
      <c r="U134" s="28">
        <f t="shared" si="82"/>
        <v>-4166666.6666666665</v>
      </c>
      <c r="V134" s="28">
        <f t="shared" si="82"/>
        <v>-4166666.6666666665</v>
      </c>
      <c r="W134" s="28">
        <f t="shared" si="82"/>
        <v>-4166666.6666666665</v>
      </c>
      <c r="X134" s="28">
        <f t="shared" si="82"/>
        <v>-4166666.6666666665</v>
      </c>
      <c r="Y134" s="28">
        <f t="shared" si="82"/>
        <v>-4166666.6666666665</v>
      </c>
      <c r="Z134" s="28">
        <f t="shared" si="82"/>
        <v>-4166666.6666666665</v>
      </c>
      <c r="AA134" s="28">
        <f t="shared" si="82"/>
        <v>-4166666.6666666665</v>
      </c>
      <c r="AB134" s="28">
        <f t="shared" si="82"/>
        <v>-4166666.6666666665</v>
      </c>
      <c r="AC134" s="28">
        <f t="shared" si="82"/>
        <v>-4166666.6666666665</v>
      </c>
      <c r="AD134" s="28">
        <f t="shared" si="82"/>
        <v>-4166666.6666666665</v>
      </c>
      <c r="AE134" s="28">
        <f t="shared" si="82"/>
        <v>-4166666.6666666665</v>
      </c>
      <c r="AF134" s="28">
        <f t="shared" si="82"/>
        <v>-4166666.6666666665</v>
      </c>
      <c r="AG134" s="28">
        <f t="shared" si="82"/>
        <v>-4166666.6666666665</v>
      </c>
      <c r="AH134" s="28">
        <f t="shared" si="82"/>
        <v>-4166666.6666666665</v>
      </c>
      <c r="AI134" s="28">
        <f t="shared" si="82"/>
        <v>-4166666.6666666665</v>
      </c>
      <c r="AJ134" s="28">
        <f t="shared" si="82"/>
        <v>-4166666.6666666665</v>
      </c>
      <c r="AK134" s="28">
        <f t="shared" si="82"/>
        <v>-4166666.6666666665</v>
      </c>
      <c r="AL134" s="28">
        <f t="shared" si="82"/>
        <v>-4166666.6666666665</v>
      </c>
      <c r="AM134" s="28">
        <f t="shared" si="82"/>
        <v>-4166666.6666666665</v>
      </c>
    </row>
    <row r="135" spans="1:87" x14ac:dyDescent="0.25">
      <c r="B135" s="27" t="s">
        <v>38</v>
      </c>
      <c r="D135" s="28">
        <f>+D134+D133</f>
        <v>-6666666.6666666577</v>
      </c>
      <c r="E135" s="28">
        <f t="shared" ref="E135:AL135" si="83">+E134+E133</f>
        <v>-6597222.2222222136</v>
      </c>
      <c r="F135" s="28">
        <f t="shared" si="83"/>
        <v>-6527777.7777777696</v>
      </c>
      <c r="G135" s="28">
        <f>+G134+G133</f>
        <v>-6458333.3333333256</v>
      </c>
      <c r="H135" s="28">
        <f t="shared" si="83"/>
        <v>-6388888.8888888806</v>
      </c>
      <c r="I135" s="28">
        <f t="shared" si="83"/>
        <v>-6319444.4444444366</v>
      </c>
      <c r="J135" s="28">
        <f t="shared" si="83"/>
        <v>-6249999.9999999925</v>
      </c>
      <c r="K135" s="28">
        <f t="shared" si="83"/>
        <v>-6180555.5555555485</v>
      </c>
      <c r="L135" s="28">
        <f t="shared" si="83"/>
        <v>-6111111.1111111045</v>
      </c>
      <c r="M135" s="28">
        <f t="shared" si="83"/>
        <v>-6041666.6666666595</v>
      </c>
      <c r="N135" s="28">
        <f t="shared" si="83"/>
        <v>-5972222.2222222155</v>
      </c>
      <c r="O135" s="28">
        <f t="shared" si="83"/>
        <v>-5902777.7777777715</v>
      </c>
      <c r="P135" s="28">
        <f t="shared" si="83"/>
        <v>-5833333.3333333265</v>
      </c>
      <c r="Q135" s="28">
        <f t="shared" si="83"/>
        <v>-5763888.8888888825</v>
      </c>
      <c r="R135" s="28">
        <f t="shared" si="83"/>
        <v>-5694444.4444444384</v>
      </c>
      <c r="S135" s="28">
        <f t="shared" si="83"/>
        <v>-5624999.9999999944</v>
      </c>
      <c r="T135" s="28">
        <f t="shared" si="83"/>
        <v>-5555555.5555555504</v>
      </c>
      <c r="U135" s="28">
        <f t="shared" si="83"/>
        <v>-5486111.1111111054</v>
      </c>
      <c r="V135" s="28">
        <f t="shared" si="83"/>
        <v>-5416666.6666666614</v>
      </c>
      <c r="W135" s="28">
        <f t="shared" si="83"/>
        <v>-5347222.2222222174</v>
      </c>
      <c r="X135" s="28">
        <f t="shared" si="83"/>
        <v>-5277777.7777777724</v>
      </c>
      <c r="Y135" s="28">
        <f t="shared" si="83"/>
        <v>-5208333.3333333284</v>
      </c>
      <c r="Z135" s="28">
        <f t="shared" si="83"/>
        <v>-5138888.8888888843</v>
      </c>
      <c r="AA135" s="28">
        <f t="shared" si="83"/>
        <v>-5069444.4444444403</v>
      </c>
      <c r="AB135" s="28">
        <f t="shared" si="83"/>
        <v>-4999999.9999999963</v>
      </c>
      <c r="AC135" s="28">
        <f t="shared" si="83"/>
        <v>-4930555.5555555522</v>
      </c>
      <c r="AD135" s="28">
        <f t="shared" si="83"/>
        <v>-4861111.1111111082</v>
      </c>
      <c r="AE135" s="28">
        <f t="shared" si="83"/>
        <v>-4791666.6666666642</v>
      </c>
      <c r="AF135" s="28">
        <f t="shared" si="83"/>
        <v>-4722222.2222222192</v>
      </c>
      <c r="AG135" s="28">
        <f t="shared" si="83"/>
        <v>-4652777.7777777752</v>
      </c>
      <c r="AH135" s="28">
        <f t="shared" si="83"/>
        <v>-4583333.3333333312</v>
      </c>
      <c r="AI135" s="28">
        <f t="shared" si="83"/>
        <v>-4513888.8888888871</v>
      </c>
      <c r="AJ135" s="28">
        <f t="shared" si="83"/>
        <v>-4444444.4444444431</v>
      </c>
      <c r="AK135" s="28">
        <f t="shared" si="83"/>
        <v>-4374999.9999999981</v>
      </c>
      <c r="AL135" s="28">
        <f t="shared" si="83"/>
        <v>-4305555.5555555541</v>
      </c>
      <c r="AM135" s="28">
        <f>+AM134+AM133</f>
        <v>-4236111.1111111101</v>
      </c>
    </row>
    <row r="136" spans="1:87" x14ac:dyDescent="0.25">
      <c r="B136" s="27" t="s">
        <v>39</v>
      </c>
      <c r="D136" s="28">
        <f>+SUM(D133:$AM133)+SUM(D134:$AM134)</f>
        <v>-196249999.99999985</v>
      </c>
      <c r="E136" s="28">
        <f>+SUM(E133:$AM133)+SUM(E134:$AM134)</f>
        <v>-189583333.33333319</v>
      </c>
      <c r="F136" s="28">
        <f>+SUM(F133:$AM133)+SUM(F134:$AM134)</f>
        <v>-182986111.11111102</v>
      </c>
      <c r="G136" s="28">
        <f>+SUM(G133:$AM133)+SUM(G134:$AM134)</f>
        <v>-176458333.33333325</v>
      </c>
      <c r="H136" s="28">
        <f>+SUM(H133:$AM133)+SUM(H134:$AM134)</f>
        <v>-169999999.99999991</v>
      </c>
      <c r="I136" s="28">
        <f>+SUM(I133:$AM133)+SUM(I134:$AM134)</f>
        <v>-163611111.11111102</v>
      </c>
      <c r="J136" s="28">
        <f>+SUM(J133:$AM133)+SUM(J134:$AM134)</f>
        <v>-157291666.66666657</v>
      </c>
      <c r="K136" s="28">
        <f>+SUM(K133:$AM133)+SUM(K134:$AM134)</f>
        <v>-151041666.66666657</v>
      </c>
      <c r="L136" s="28">
        <f>+SUM(L133:$AM133)+SUM(L134:$AM134)</f>
        <v>-144861111.11111102</v>
      </c>
      <c r="M136" s="28">
        <f>+SUM(M133:$AM133)+SUM(M134:$AM134)</f>
        <v>-138749999.99999991</v>
      </c>
      <c r="N136" s="28">
        <f>+SUM(N133:$AM133)+SUM(N134:$AM134)</f>
        <v>-132708333.33333325</v>
      </c>
      <c r="O136" s="28">
        <f>+SUM(O133:$AM133)+SUM(O134:$AM134)</f>
        <v>-126736111.11111103</v>
      </c>
      <c r="P136" s="28">
        <f>+SUM(P133:$AM133)+SUM(P134:$AM134)</f>
        <v>-120833333.33333325</v>
      </c>
      <c r="Q136" s="28">
        <f>+SUM(Q133:$AM133)+SUM(Q134:$AM134)</f>
        <v>-114999999.99999993</v>
      </c>
      <c r="R136" s="28">
        <f>+SUM(R133:$AM133)+SUM(R134:$AM134)</f>
        <v>-109236111.11111104</v>
      </c>
      <c r="S136" s="28">
        <f>+SUM(S133:$AM133)+SUM(S134:$AM134)</f>
        <v>-103541666.6666666</v>
      </c>
      <c r="T136" s="28">
        <f>+SUM(T133:$AM133)+SUM(T134:$AM134)</f>
        <v>-97916666.666666597</v>
      </c>
      <c r="U136" s="28">
        <f>+SUM(U133:$AM133)+SUM(U134:$AM134)</f>
        <v>-92361111.111111045</v>
      </c>
      <c r="V136" s="28">
        <f>+SUM(V133:$AM133)+SUM(V134:$AM134)</f>
        <v>-86874999.999999925</v>
      </c>
      <c r="W136" s="28">
        <f>+SUM(W133:$AM133)+SUM(W134:$AM134)</f>
        <v>-81458333.333333269</v>
      </c>
      <c r="X136" s="28">
        <f>+SUM(X133:$AM133)+SUM(X134:$AM134)</f>
        <v>-76111111.111111045</v>
      </c>
      <c r="Y136" s="28">
        <f>+SUM(Y133:$AM133)+SUM(Y134:$AM134)</f>
        <v>-70833333.333333284</v>
      </c>
      <c r="Z136" s="28">
        <f>+SUM(Z133:$AM133)+SUM(Z134:$AM134)</f>
        <v>-65624999.999999955</v>
      </c>
      <c r="AA136" s="28">
        <f>+SUM(AA133:$AM133)+SUM(AA134:$AM134)</f>
        <v>-60486111.111111075</v>
      </c>
      <c r="AB136" s="28">
        <f>+SUM(AB133:$AM133)+SUM(AB134:$AM134)</f>
        <v>-55416666.666666634</v>
      </c>
      <c r="AC136" s="28">
        <f>+SUM(AC133:$AM133)+SUM(AC134:$AM134)</f>
        <v>-50416666.666666642</v>
      </c>
      <c r="AD136" s="28">
        <f>+SUM(AD133:$AM133)+SUM(AD134:$AM134)</f>
        <v>-45486111.11111109</v>
      </c>
      <c r="AE136" s="28">
        <f>+SUM(AE133:$AM133)+SUM(AE134:$AM134)</f>
        <v>-40624999.999999985</v>
      </c>
      <c r="AF136" s="28">
        <f>+SUM(AF133:$AM133)+SUM(AF134:$AM134)</f>
        <v>-35833333.333333321</v>
      </c>
      <c r="AG136" s="28">
        <f>+SUM(AG133:$AM133)+SUM(AG134:$AM134)</f>
        <v>-31111111.111111101</v>
      </c>
      <c r="AH136" s="28">
        <f>+SUM(AH133:$AM133)+SUM(AH134:$AM134)</f>
        <v>-26458333.333333325</v>
      </c>
      <c r="AI136" s="28">
        <f>+SUM(AI133:$AM133)+SUM(AI134:$AM134)</f>
        <v>-21874999.999999993</v>
      </c>
      <c r="AJ136" s="28">
        <f>+SUM(AJ133:$AM133)+SUM(AJ134:$AM134)</f>
        <v>-17361111.111111104</v>
      </c>
      <c r="AK136" s="28">
        <f>+SUM(AK133:$AM133)+SUM(AK134:$AM134)</f>
        <v>-12916666.666666664</v>
      </c>
      <c r="AL136" s="28">
        <f>+SUM(AL133:$AM133)+SUM(AL134:$AM134)</f>
        <v>-8541666.6666666642</v>
      </c>
      <c r="AM136" s="28">
        <f>+SUM(AM133:$AM133)+SUM(AM134:$AM134)</f>
        <v>-4236111.1111111101</v>
      </c>
    </row>
    <row r="137" spans="1:87" x14ac:dyDescent="0.25">
      <c r="B137" s="27" t="s">
        <v>40</v>
      </c>
      <c r="D137" s="28">
        <f>+D136*$C$7/1000000</f>
        <v>-235499.99999999983</v>
      </c>
      <c r="E137" s="28">
        <f t="shared" ref="E137:AM137" si="84">+E136*$C$7/1000000</f>
        <v>-227499.99999999985</v>
      </c>
      <c r="F137" s="28">
        <f t="shared" si="84"/>
        <v>-219583.33333333323</v>
      </c>
      <c r="G137" s="28">
        <f t="shared" si="84"/>
        <v>-211749.99999999991</v>
      </c>
      <c r="H137" s="28">
        <f t="shared" si="84"/>
        <v>-203999.99999999988</v>
      </c>
      <c r="I137" s="28">
        <f t="shared" si="84"/>
        <v>-196333.33333333323</v>
      </c>
      <c r="J137" s="28">
        <f t="shared" si="84"/>
        <v>-188749.99999999988</v>
      </c>
      <c r="K137" s="28">
        <f t="shared" si="84"/>
        <v>-181249.99999999988</v>
      </c>
      <c r="L137" s="28">
        <f t="shared" si="84"/>
        <v>-173833.33333333323</v>
      </c>
      <c r="M137" s="28">
        <f t="shared" si="84"/>
        <v>-166499.99999999988</v>
      </c>
      <c r="N137" s="28">
        <f t="shared" si="84"/>
        <v>-159249.99999999991</v>
      </c>
      <c r="O137" s="28">
        <f t="shared" si="84"/>
        <v>-152083.33333333323</v>
      </c>
      <c r="P137" s="28">
        <f t="shared" si="84"/>
        <v>-144999.99999999991</v>
      </c>
      <c r="Q137" s="28">
        <f t="shared" si="84"/>
        <v>-137999.99999999991</v>
      </c>
      <c r="R137" s="28">
        <f t="shared" si="84"/>
        <v>-131083.33333333326</v>
      </c>
      <c r="S137" s="28">
        <f t="shared" si="84"/>
        <v>-124249.99999999993</v>
      </c>
      <c r="T137" s="28">
        <f t="shared" si="84"/>
        <v>-117499.99999999993</v>
      </c>
      <c r="U137" s="28">
        <f t="shared" si="84"/>
        <v>-110833.33333333326</v>
      </c>
      <c r="V137" s="28">
        <f t="shared" si="84"/>
        <v>-104249.99999999991</v>
      </c>
      <c r="W137" s="28">
        <f t="shared" si="84"/>
        <v>-97749.999999999927</v>
      </c>
      <c r="X137" s="28">
        <f t="shared" si="84"/>
        <v>-91333.333333333256</v>
      </c>
      <c r="Y137" s="28">
        <f t="shared" si="84"/>
        <v>-84999.999999999942</v>
      </c>
      <c r="Z137" s="28">
        <f t="shared" si="84"/>
        <v>-78749.999999999942</v>
      </c>
      <c r="AA137" s="28">
        <f t="shared" si="84"/>
        <v>-72583.333333333285</v>
      </c>
      <c r="AB137" s="28">
        <f t="shared" si="84"/>
        <v>-66499.999999999956</v>
      </c>
      <c r="AC137" s="28">
        <f t="shared" si="84"/>
        <v>-60499.999999999971</v>
      </c>
      <c r="AD137" s="28">
        <f t="shared" si="84"/>
        <v>-54583.333333333307</v>
      </c>
      <c r="AE137" s="28">
        <f t="shared" si="84"/>
        <v>-48749.999999999985</v>
      </c>
      <c r="AF137" s="28">
        <f t="shared" si="84"/>
        <v>-42999.999999999985</v>
      </c>
      <c r="AG137" s="28">
        <f t="shared" si="84"/>
        <v>-37333.333333333321</v>
      </c>
      <c r="AH137" s="28">
        <f t="shared" si="84"/>
        <v>-31749.999999999989</v>
      </c>
      <c r="AI137" s="28">
        <f t="shared" si="84"/>
        <v>-26249.999999999993</v>
      </c>
      <c r="AJ137" s="28">
        <f t="shared" si="84"/>
        <v>-20833.333333333325</v>
      </c>
      <c r="AK137" s="28">
        <f t="shared" si="84"/>
        <v>-15499.999999999996</v>
      </c>
      <c r="AL137" s="28">
        <f t="shared" si="84"/>
        <v>-10249.999999999996</v>
      </c>
      <c r="AM137" s="28">
        <f t="shared" si="84"/>
        <v>-5083.3333333333321</v>
      </c>
    </row>
    <row r="138" spans="1:87" ht="15.75" thickBot="1" x14ac:dyDescent="0.3">
      <c r="B138" s="48" t="s">
        <v>41</v>
      </c>
      <c r="C138" s="5">
        <f>+$C$5</f>
        <v>150000000</v>
      </c>
      <c r="D138" s="28">
        <f>+D137+D135</f>
        <v>-6902166.6666666577</v>
      </c>
      <c r="E138" s="28">
        <f t="shared" ref="E138:AL138" si="85">+E137+E135</f>
        <v>-6824722.2222222136</v>
      </c>
      <c r="F138" s="28">
        <f t="shared" si="85"/>
        <v>-6747361.1111111026</v>
      </c>
      <c r="G138" s="28">
        <f t="shared" si="85"/>
        <v>-6670083.3333333256</v>
      </c>
      <c r="H138" s="28">
        <f t="shared" si="85"/>
        <v>-6592888.8888888806</v>
      </c>
      <c r="I138" s="28">
        <f t="shared" si="85"/>
        <v>-6515777.7777777696</v>
      </c>
      <c r="J138" s="28">
        <f t="shared" si="85"/>
        <v>-6438749.9999999925</v>
      </c>
      <c r="K138" s="28">
        <f t="shared" si="85"/>
        <v>-6361805.5555555485</v>
      </c>
      <c r="L138" s="28">
        <f t="shared" si="85"/>
        <v>-6284944.4444444375</v>
      </c>
      <c r="M138" s="28">
        <f t="shared" si="85"/>
        <v>-6208166.6666666595</v>
      </c>
      <c r="N138" s="28">
        <f t="shared" si="85"/>
        <v>-6131472.2222222155</v>
      </c>
      <c r="O138" s="28">
        <f t="shared" si="85"/>
        <v>-6054861.1111111045</v>
      </c>
      <c r="P138" s="28">
        <f t="shared" si="85"/>
        <v>-5978333.3333333265</v>
      </c>
      <c r="Q138" s="28">
        <f t="shared" si="85"/>
        <v>-5901888.8888888825</v>
      </c>
      <c r="R138" s="28">
        <f t="shared" si="85"/>
        <v>-5825527.7777777715</v>
      </c>
      <c r="S138" s="28">
        <f t="shared" si="85"/>
        <v>-5749249.9999999944</v>
      </c>
      <c r="T138" s="28">
        <f t="shared" si="85"/>
        <v>-5673055.5555555504</v>
      </c>
      <c r="U138" s="28">
        <f t="shared" si="85"/>
        <v>-5596944.4444444384</v>
      </c>
      <c r="V138" s="28">
        <f t="shared" si="85"/>
        <v>-5520916.6666666614</v>
      </c>
      <c r="W138" s="28">
        <f t="shared" si="85"/>
        <v>-5444972.2222222174</v>
      </c>
      <c r="X138" s="28">
        <f t="shared" si="85"/>
        <v>-5369111.1111111054</v>
      </c>
      <c r="Y138" s="28">
        <f t="shared" si="85"/>
        <v>-5293333.3333333284</v>
      </c>
      <c r="Z138" s="28">
        <f t="shared" si="85"/>
        <v>-5217638.8888888843</v>
      </c>
      <c r="AA138" s="28">
        <f t="shared" si="85"/>
        <v>-5142027.7777777733</v>
      </c>
      <c r="AB138" s="28">
        <f t="shared" si="85"/>
        <v>-5066499.9999999963</v>
      </c>
      <c r="AC138" s="28">
        <f t="shared" si="85"/>
        <v>-4991055.5555555522</v>
      </c>
      <c r="AD138" s="28">
        <f t="shared" si="85"/>
        <v>-4915694.4444444412</v>
      </c>
      <c r="AE138" s="28">
        <f t="shared" si="85"/>
        <v>-4840416.6666666642</v>
      </c>
      <c r="AF138" s="28">
        <f t="shared" si="85"/>
        <v>-4765222.2222222192</v>
      </c>
      <c r="AG138" s="28">
        <f t="shared" si="85"/>
        <v>-4690111.1111111082</v>
      </c>
      <c r="AH138" s="28">
        <f t="shared" si="85"/>
        <v>-4615083.3333333312</v>
      </c>
      <c r="AI138" s="28">
        <f t="shared" si="85"/>
        <v>-4540138.8888888871</v>
      </c>
      <c r="AJ138" s="28">
        <f t="shared" si="85"/>
        <v>-4465277.7777777761</v>
      </c>
      <c r="AK138" s="28">
        <f t="shared" si="85"/>
        <v>-4390499.9999999981</v>
      </c>
      <c r="AL138" s="28">
        <f t="shared" si="85"/>
        <v>-4315805.5555555541</v>
      </c>
      <c r="AM138" s="28">
        <f>+AM137+AM135</f>
        <v>-4241194.4444444431</v>
      </c>
    </row>
    <row r="139" spans="1:87" ht="15.75" thickBot="1" x14ac:dyDescent="0.3">
      <c r="B139" s="51">
        <f>+(C139+1)^12-1</f>
        <v>0.2406591502852311</v>
      </c>
      <c r="C139" s="50">
        <f>IRR(C138:AM138)</f>
        <v>1.8132670472582157E-2</v>
      </c>
    </row>
    <row r="141" spans="1:87" ht="18.75" x14ac:dyDescent="0.3">
      <c r="A141">
        <v>84</v>
      </c>
      <c r="B141" s="30" t="s">
        <v>66</v>
      </c>
      <c r="C141" s="29">
        <v>0</v>
      </c>
      <c r="D141" s="29">
        <v>1</v>
      </c>
      <c r="E141" s="29">
        <f>+D141+1</f>
        <v>2</v>
      </c>
      <c r="F141" s="29">
        <f t="shared" ref="F141:BQ141" si="86">+E141+1</f>
        <v>3</v>
      </c>
      <c r="G141" s="29">
        <f t="shared" si="86"/>
        <v>4</v>
      </c>
      <c r="H141" s="29">
        <f t="shared" si="86"/>
        <v>5</v>
      </c>
      <c r="I141" s="29">
        <f t="shared" si="86"/>
        <v>6</v>
      </c>
      <c r="J141" s="29">
        <f t="shared" si="86"/>
        <v>7</v>
      </c>
      <c r="K141" s="29">
        <f t="shared" si="86"/>
        <v>8</v>
      </c>
      <c r="L141" s="29">
        <f t="shared" si="86"/>
        <v>9</v>
      </c>
      <c r="M141" s="29">
        <f t="shared" si="86"/>
        <v>10</v>
      </c>
      <c r="N141" s="29">
        <f t="shared" si="86"/>
        <v>11</v>
      </c>
      <c r="O141" s="29">
        <f t="shared" si="86"/>
        <v>12</v>
      </c>
      <c r="P141" s="29">
        <f t="shared" si="86"/>
        <v>13</v>
      </c>
      <c r="Q141" s="29">
        <f t="shared" si="86"/>
        <v>14</v>
      </c>
      <c r="R141" s="29">
        <f t="shared" si="86"/>
        <v>15</v>
      </c>
      <c r="S141" s="29">
        <f t="shared" si="86"/>
        <v>16</v>
      </c>
      <c r="T141" s="29">
        <f t="shared" si="86"/>
        <v>17</v>
      </c>
      <c r="U141" s="29">
        <f t="shared" si="86"/>
        <v>18</v>
      </c>
      <c r="V141" s="29">
        <f t="shared" si="86"/>
        <v>19</v>
      </c>
      <c r="W141" s="29">
        <f t="shared" si="86"/>
        <v>20</v>
      </c>
      <c r="X141" s="29">
        <f t="shared" si="86"/>
        <v>21</v>
      </c>
      <c r="Y141" s="29">
        <f t="shared" si="86"/>
        <v>22</v>
      </c>
      <c r="Z141" s="29">
        <f t="shared" si="86"/>
        <v>23</v>
      </c>
      <c r="AA141" s="29">
        <f t="shared" si="86"/>
        <v>24</v>
      </c>
      <c r="AB141" s="29">
        <f t="shared" si="86"/>
        <v>25</v>
      </c>
      <c r="AC141" s="29">
        <f t="shared" si="86"/>
        <v>26</v>
      </c>
      <c r="AD141" s="29">
        <f t="shared" si="86"/>
        <v>27</v>
      </c>
      <c r="AE141" s="29">
        <f t="shared" si="86"/>
        <v>28</v>
      </c>
      <c r="AF141" s="29">
        <f t="shared" si="86"/>
        <v>29</v>
      </c>
      <c r="AG141" s="29">
        <f t="shared" si="86"/>
        <v>30</v>
      </c>
      <c r="AH141" s="29">
        <f t="shared" si="86"/>
        <v>31</v>
      </c>
      <c r="AI141" s="29">
        <f t="shared" si="86"/>
        <v>32</v>
      </c>
      <c r="AJ141" s="29">
        <f t="shared" si="86"/>
        <v>33</v>
      </c>
      <c r="AK141" s="29">
        <f t="shared" si="86"/>
        <v>34</v>
      </c>
      <c r="AL141" s="29">
        <f t="shared" si="86"/>
        <v>35</v>
      </c>
      <c r="AM141" s="29">
        <f t="shared" si="86"/>
        <v>36</v>
      </c>
      <c r="AN141" s="29">
        <f t="shared" si="86"/>
        <v>37</v>
      </c>
      <c r="AO141" s="29">
        <f t="shared" si="86"/>
        <v>38</v>
      </c>
      <c r="AP141" s="29">
        <f t="shared" si="86"/>
        <v>39</v>
      </c>
      <c r="AQ141" s="29">
        <f t="shared" si="86"/>
        <v>40</v>
      </c>
      <c r="AR141" s="29">
        <f t="shared" si="86"/>
        <v>41</v>
      </c>
      <c r="AS141" s="29">
        <f t="shared" si="86"/>
        <v>42</v>
      </c>
      <c r="AT141" s="29">
        <f t="shared" si="86"/>
        <v>43</v>
      </c>
      <c r="AU141" s="29">
        <f t="shared" si="86"/>
        <v>44</v>
      </c>
      <c r="AV141" s="29">
        <f t="shared" si="86"/>
        <v>45</v>
      </c>
      <c r="AW141" s="29">
        <f t="shared" si="86"/>
        <v>46</v>
      </c>
      <c r="AX141" s="29">
        <f t="shared" si="86"/>
        <v>47</v>
      </c>
      <c r="AY141" s="29">
        <f t="shared" si="86"/>
        <v>48</v>
      </c>
      <c r="AZ141" s="29">
        <f t="shared" si="86"/>
        <v>49</v>
      </c>
      <c r="BA141" s="29">
        <f t="shared" si="86"/>
        <v>50</v>
      </c>
      <c r="BB141" s="29">
        <f t="shared" si="86"/>
        <v>51</v>
      </c>
      <c r="BC141" s="29">
        <f t="shared" si="86"/>
        <v>52</v>
      </c>
      <c r="BD141" s="29">
        <f t="shared" si="86"/>
        <v>53</v>
      </c>
      <c r="BE141" s="29">
        <f t="shared" si="86"/>
        <v>54</v>
      </c>
      <c r="BF141" s="29">
        <f t="shared" si="86"/>
        <v>55</v>
      </c>
      <c r="BG141" s="29">
        <f t="shared" si="86"/>
        <v>56</v>
      </c>
      <c r="BH141" s="29">
        <f t="shared" si="86"/>
        <v>57</v>
      </c>
      <c r="BI141" s="29">
        <f t="shared" si="86"/>
        <v>58</v>
      </c>
      <c r="BJ141" s="29">
        <f t="shared" si="86"/>
        <v>59</v>
      </c>
      <c r="BK141" s="29">
        <f t="shared" si="86"/>
        <v>60</v>
      </c>
      <c r="BL141" s="29">
        <f t="shared" si="86"/>
        <v>61</v>
      </c>
      <c r="BM141" s="29">
        <f t="shared" si="86"/>
        <v>62</v>
      </c>
      <c r="BN141" s="29">
        <f t="shared" si="86"/>
        <v>63</v>
      </c>
      <c r="BO141" s="29">
        <f t="shared" si="86"/>
        <v>64</v>
      </c>
      <c r="BP141" s="29">
        <f t="shared" si="86"/>
        <v>65</v>
      </c>
      <c r="BQ141" s="29">
        <f t="shared" si="86"/>
        <v>66</v>
      </c>
      <c r="BR141" s="29">
        <f t="shared" ref="BR141:CI141" si="87">+BQ141+1</f>
        <v>67</v>
      </c>
      <c r="BS141" s="29">
        <f t="shared" si="87"/>
        <v>68</v>
      </c>
      <c r="BT141" s="29">
        <f t="shared" si="87"/>
        <v>69</v>
      </c>
      <c r="BU141" s="29">
        <f t="shared" si="87"/>
        <v>70</v>
      </c>
      <c r="BV141" s="29">
        <f t="shared" si="87"/>
        <v>71</v>
      </c>
      <c r="BW141" s="29">
        <f t="shared" si="87"/>
        <v>72</v>
      </c>
      <c r="BX141" s="29">
        <f t="shared" si="87"/>
        <v>73</v>
      </c>
      <c r="BY141" s="29">
        <f t="shared" si="87"/>
        <v>74</v>
      </c>
      <c r="BZ141" s="29">
        <f t="shared" si="87"/>
        <v>75</v>
      </c>
      <c r="CA141" s="29">
        <f t="shared" si="87"/>
        <v>76</v>
      </c>
      <c r="CB141" s="29">
        <f t="shared" si="87"/>
        <v>77</v>
      </c>
      <c r="CC141" s="29">
        <f t="shared" si="87"/>
        <v>78</v>
      </c>
      <c r="CD141" s="29">
        <f t="shared" si="87"/>
        <v>79</v>
      </c>
      <c r="CE141" s="29">
        <f t="shared" si="87"/>
        <v>80</v>
      </c>
      <c r="CF141" s="29">
        <f t="shared" si="87"/>
        <v>81</v>
      </c>
      <c r="CG141" s="29">
        <f t="shared" si="87"/>
        <v>82</v>
      </c>
      <c r="CH141" s="29">
        <f t="shared" si="87"/>
        <v>83</v>
      </c>
      <c r="CI141" s="29">
        <f t="shared" si="87"/>
        <v>84</v>
      </c>
    </row>
    <row r="142" spans="1:87" x14ac:dyDescent="0.25">
      <c r="B142" s="27" t="s">
        <v>60</v>
      </c>
      <c r="C142" s="5">
        <f>+$C$5</f>
        <v>150000000</v>
      </c>
      <c r="D142" s="28">
        <f>+C142+D144</f>
        <v>148214285.7142857</v>
      </c>
      <c r="E142" s="28">
        <f>+D142+E144</f>
        <v>146428571.4285714</v>
      </c>
      <c r="F142" s="28">
        <f t="shared" ref="F142:BQ142" si="88">+E142+F144</f>
        <v>144642857.1428571</v>
      </c>
      <c r="G142" s="28">
        <f t="shared" si="88"/>
        <v>142857142.85714281</v>
      </c>
      <c r="H142" s="28">
        <f t="shared" si="88"/>
        <v>141071428.57142851</v>
      </c>
      <c r="I142" s="28">
        <f t="shared" si="88"/>
        <v>139285714.28571421</v>
      </c>
      <c r="J142" s="28">
        <f t="shared" si="88"/>
        <v>137499999.99999991</v>
      </c>
      <c r="K142" s="28">
        <f t="shared" si="88"/>
        <v>135714285.71428561</v>
      </c>
      <c r="L142" s="28">
        <f t="shared" si="88"/>
        <v>133928571.42857133</v>
      </c>
      <c r="M142" s="28">
        <f t="shared" si="88"/>
        <v>132142857.14285704</v>
      </c>
      <c r="N142" s="28">
        <f t="shared" si="88"/>
        <v>130357142.85714276</v>
      </c>
      <c r="O142" s="28">
        <f t="shared" si="88"/>
        <v>128571428.57142848</v>
      </c>
      <c r="P142" s="28">
        <f t="shared" si="88"/>
        <v>126785714.28571419</v>
      </c>
      <c r="Q142" s="28">
        <f t="shared" si="88"/>
        <v>124999999.99999991</v>
      </c>
      <c r="R142" s="28">
        <f t="shared" si="88"/>
        <v>123214285.71428563</v>
      </c>
      <c r="S142" s="28">
        <f t="shared" si="88"/>
        <v>121428571.42857134</v>
      </c>
      <c r="T142" s="28">
        <f t="shared" si="88"/>
        <v>119642857.14285706</v>
      </c>
      <c r="U142" s="28">
        <f t="shared" si="88"/>
        <v>117857142.85714278</v>
      </c>
      <c r="V142" s="28">
        <f t="shared" si="88"/>
        <v>116071428.57142849</v>
      </c>
      <c r="W142" s="28">
        <f t="shared" si="88"/>
        <v>114285714.28571421</v>
      </c>
      <c r="X142" s="28">
        <f t="shared" si="88"/>
        <v>112499999.99999993</v>
      </c>
      <c r="Y142" s="28">
        <f t="shared" si="88"/>
        <v>110714285.71428564</v>
      </c>
      <c r="Z142" s="28">
        <f t="shared" si="88"/>
        <v>108928571.42857136</v>
      </c>
      <c r="AA142" s="28">
        <f t="shared" si="88"/>
        <v>107142857.14285707</v>
      </c>
      <c r="AB142" s="28">
        <f t="shared" si="88"/>
        <v>105357142.85714279</v>
      </c>
      <c r="AC142" s="28">
        <f t="shared" si="88"/>
        <v>103571428.57142851</v>
      </c>
      <c r="AD142" s="28">
        <f t="shared" si="88"/>
        <v>101785714.28571422</v>
      </c>
      <c r="AE142" s="28">
        <f t="shared" si="88"/>
        <v>99999999.99999994</v>
      </c>
      <c r="AF142" s="28">
        <f t="shared" si="88"/>
        <v>98214285.714285657</v>
      </c>
      <c r="AG142" s="28">
        <f t="shared" si="88"/>
        <v>96428571.428571373</v>
      </c>
      <c r="AH142" s="28">
        <f t="shared" si="88"/>
        <v>94642857.14285709</v>
      </c>
      <c r="AI142" s="28">
        <f t="shared" si="88"/>
        <v>92857142.857142806</v>
      </c>
      <c r="AJ142" s="28">
        <f t="shared" si="88"/>
        <v>91071428.571428522</v>
      </c>
      <c r="AK142" s="28">
        <f t="shared" si="88"/>
        <v>89285714.285714239</v>
      </c>
      <c r="AL142" s="28">
        <f t="shared" si="88"/>
        <v>87499999.999999955</v>
      </c>
      <c r="AM142" s="28">
        <f t="shared" si="88"/>
        <v>85714285.714285672</v>
      </c>
      <c r="AN142" s="28">
        <f t="shared" si="88"/>
        <v>83928571.428571388</v>
      </c>
      <c r="AO142" s="28">
        <f t="shared" si="88"/>
        <v>82142857.142857105</v>
      </c>
      <c r="AP142" s="28">
        <f t="shared" si="88"/>
        <v>80357142.857142821</v>
      </c>
      <c r="AQ142" s="28">
        <f t="shared" si="88"/>
        <v>78571428.571428537</v>
      </c>
      <c r="AR142" s="28">
        <f t="shared" si="88"/>
        <v>76785714.285714254</v>
      </c>
      <c r="AS142" s="28">
        <f t="shared" si="88"/>
        <v>74999999.99999997</v>
      </c>
      <c r="AT142" s="28">
        <f t="shared" si="88"/>
        <v>73214285.714285687</v>
      </c>
      <c r="AU142" s="28">
        <f t="shared" si="88"/>
        <v>71428571.428571403</v>
      </c>
      <c r="AV142" s="28">
        <f t="shared" si="88"/>
        <v>69642857.142857119</v>
      </c>
      <c r="AW142" s="28">
        <f t="shared" si="88"/>
        <v>67857142.857142836</v>
      </c>
      <c r="AX142" s="28">
        <f t="shared" si="88"/>
        <v>66071428.571428552</v>
      </c>
      <c r="AY142" s="28">
        <f t="shared" si="88"/>
        <v>64285714.285714269</v>
      </c>
      <c r="AZ142" s="28">
        <f t="shared" si="88"/>
        <v>62499999.999999985</v>
      </c>
      <c r="BA142" s="28">
        <f t="shared" si="88"/>
        <v>60714285.714285702</v>
      </c>
      <c r="BB142" s="28">
        <f t="shared" si="88"/>
        <v>58928571.428571418</v>
      </c>
      <c r="BC142" s="28">
        <f t="shared" si="88"/>
        <v>57142857.142857134</v>
      </c>
      <c r="BD142" s="28">
        <f t="shared" si="88"/>
        <v>55357142.857142851</v>
      </c>
      <c r="BE142" s="28">
        <f t="shared" si="88"/>
        <v>53571428.571428567</v>
      </c>
      <c r="BF142" s="28">
        <f t="shared" si="88"/>
        <v>51785714.285714284</v>
      </c>
      <c r="BG142" s="28">
        <f t="shared" si="88"/>
        <v>50000000</v>
      </c>
      <c r="BH142" s="28">
        <f t="shared" si="88"/>
        <v>48214285.714285716</v>
      </c>
      <c r="BI142" s="28">
        <f t="shared" si="88"/>
        <v>46428571.428571433</v>
      </c>
      <c r="BJ142" s="28">
        <f t="shared" si="88"/>
        <v>44642857.142857149</v>
      </c>
      <c r="BK142" s="28">
        <f t="shared" si="88"/>
        <v>42857142.857142866</v>
      </c>
      <c r="BL142" s="28">
        <f t="shared" si="88"/>
        <v>41071428.571428582</v>
      </c>
      <c r="BM142" s="28">
        <f t="shared" si="88"/>
        <v>39285714.285714298</v>
      </c>
      <c r="BN142" s="28">
        <f t="shared" si="88"/>
        <v>37500000.000000015</v>
      </c>
      <c r="BO142" s="28">
        <f t="shared" si="88"/>
        <v>35714285.714285731</v>
      </c>
      <c r="BP142" s="28">
        <f t="shared" si="88"/>
        <v>33928571.428571448</v>
      </c>
      <c r="BQ142" s="28">
        <f t="shared" si="88"/>
        <v>32142857.14285716</v>
      </c>
      <c r="BR142" s="28">
        <f t="shared" ref="BR142:CI142" si="89">+BQ142+BR144</f>
        <v>30357142.857142873</v>
      </c>
      <c r="BS142" s="28">
        <f t="shared" si="89"/>
        <v>28571428.571428586</v>
      </c>
      <c r="BT142" s="28">
        <f t="shared" si="89"/>
        <v>26785714.285714298</v>
      </c>
      <c r="BU142" s="28">
        <f t="shared" si="89"/>
        <v>25000000.000000011</v>
      </c>
      <c r="BV142" s="28">
        <f t="shared" si="89"/>
        <v>23214285.714285724</v>
      </c>
      <c r="BW142" s="28">
        <f t="shared" si="89"/>
        <v>21428571.428571437</v>
      </c>
      <c r="BX142" s="28">
        <f t="shared" si="89"/>
        <v>19642857.142857149</v>
      </c>
      <c r="BY142" s="28">
        <f t="shared" si="89"/>
        <v>17857142.857142862</v>
      </c>
      <c r="BZ142" s="28">
        <f t="shared" si="89"/>
        <v>16071428.571428576</v>
      </c>
      <c r="CA142" s="28">
        <f t="shared" si="89"/>
        <v>14285714.285714291</v>
      </c>
      <c r="CB142" s="28">
        <f t="shared" si="89"/>
        <v>12500000.000000006</v>
      </c>
      <c r="CC142" s="28">
        <f t="shared" si="89"/>
        <v>10714285.71428572</v>
      </c>
      <c r="CD142" s="28">
        <f t="shared" si="89"/>
        <v>8928571.4285714347</v>
      </c>
      <c r="CE142" s="28">
        <f t="shared" si="89"/>
        <v>7142857.1428571492</v>
      </c>
      <c r="CF142" s="28">
        <f t="shared" si="89"/>
        <v>5357142.8571428638</v>
      </c>
      <c r="CG142" s="28">
        <f t="shared" si="89"/>
        <v>3571428.5714285783</v>
      </c>
      <c r="CH142" s="28">
        <f t="shared" si="89"/>
        <v>1785714.2857142927</v>
      </c>
      <c r="CI142" s="28">
        <f t="shared" si="89"/>
        <v>6.9849193096160889E-9</v>
      </c>
    </row>
    <row r="143" spans="1:87" x14ac:dyDescent="0.25">
      <c r="B143" s="27" t="s">
        <v>37</v>
      </c>
      <c r="D143" s="28">
        <f>-C$142*$C$14</f>
        <v>-2499999.9999999912</v>
      </c>
      <c r="E143" s="28">
        <f>-D$142*$C$14</f>
        <v>-2470238.0952380863</v>
      </c>
      <c r="F143" s="28">
        <f t="shared" ref="F143:BQ143" si="90">-E$142*$C$14</f>
        <v>-2440476.1904761815</v>
      </c>
      <c r="G143" s="28">
        <f t="shared" si="90"/>
        <v>-2410714.2857142766</v>
      </c>
      <c r="H143" s="28">
        <f t="shared" si="90"/>
        <v>-2380952.3809523718</v>
      </c>
      <c r="I143" s="28">
        <f t="shared" si="90"/>
        <v>-2351190.4761904669</v>
      </c>
      <c r="J143" s="28">
        <f t="shared" si="90"/>
        <v>-2321428.571428562</v>
      </c>
      <c r="K143" s="28">
        <f t="shared" si="90"/>
        <v>-2291666.6666666572</v>
      </c>
      <c r="L143" s="28">
        <f t="shared" si="90"/>
        <v>-2261904.7619047523</v>
      </c>
      <c r="M143" s="28">
        <f t="shared" si="90"/>
        <v>-2232142.8571428475</v>
      </c>
      <c r="N143" s="28">
        <f t="shared" si="90"/>
        <v>-2202380.9523809431</v>
      </c>
      <c r="O143" s="28">
        <f t="shared" si="90"/>
        <v>-2172619.0476190383</v>
      </c>
      <c r="P143" s="28">
        <f t="shared" si="90"/>
        <v>-2142857.1428571339</v>
      </c>
      <c r="Q143" s="28">
        <f t="shared" si="90"/>
        <v>-2113095.238095229</v>
      </c>
      <c r="R143" s="28">
        <f t="shared" si="90"/>
        <v>-2083333.3333333244</v>
      </c>
      <c r="S143" s="28">
        <f t="shared" si="90"/>
        <v>-2053571.4285714198</v>
      </c>
      <c r="T143" s="28">
        <f t="shared" si="90"/>
        <v>-2023809.5238095152</v>
      </c>
      <c r="U143" s="28">
        <f t="shared" si="90"/>
        <v>-1994047.6190476106</v>
      </c>
      <c r="V143" s="28">
        <f t="shared" si="90"/>
        <v>-1964285.7142857059</v>
      </c>
      <c r="W143" s="28">
        <f t="shared" si="90"/>
        <v>-1934523.8095238013</v>
      </c>
      <c r="X143" s="28">
        <f t="shared" si="90"/>
        <v>-1904761.9047618967</v>
      </c>
      <c r="Y143" s="28">
        <f t="shared" si="90"/>
        <v>-1874999.9999999921</v>
      </c>
      <c r="Z143" s="28">
        <f t="shared" si="90"/>
        <v>-1845238.0952380875</v>
      </c>
      <c r="AA143" s="28">
        <f t="shared" si="90"/>
        <v>-1815476.1904761828</v>
      </c>
      <c r="AB143" s="28">
        <f t="shared" si="90"/>
        <v>-1785714.2857142782</v>
      </c>
      <c r="AC143" s="28">
        <f t="shared" si="90"/>
        <v>-1755952.3809523736</v>
      </c>
      <c r="AD143" s="28">
        <f t="shared" si="90"/>
        <v>-1726190.476190469</v>
      </c>
      <c r="AE143" s="28">
        <f t="shared" si="90"/>
        <v>-1696428.5714285644</v>
      </c>
      <c r="AF143" s="28">
        <f t="shared" si="90"/>
        <v>-1666666.6666666598</v>
      </c>
      <c r="AG143" s="28">
        <f t="shared" si="90"/>
        <v>-1636904.7619047551</v>
      </c>
      <c r="AH143" s="28">
        <f t="shared" si="90"/>
        <v>-1607142.8571428505</v>
      </c>
      <c r="AI143" s="28">
        <f t="shared" si="90"/>
        <v>-1577380.9523809459</v>
      </c>
      <c r="AJ143" s="28">
        <f t="shared" si="90"/>
        <v>-1547619.0476190413</v>
      </c>
      <c r="AK143" s="28">
        <f t="shared" si="90"/>
        <v>-1517857.1428571367</v>
      </c>
      <c r="AL143" s="28">
        <f t="shared" si="90"/>
        <v>-1488095.2380952321</v>
      </c>
      <c r="AM143" s="28">
        <f t="shared" si="90"/>
        <v>-1458333.3333333274</v>
      </c>
      <c r="AN143" s="28">
        <f t="shared" si="90"/>
        <v>-1428571.4285714228</v>
      </c>
      <c r="AO143" s="28">
        <f t="shared" si="90"/>
        <v>-1398809.5238095182</v>
      </c>
      <c r="AP143" s="28">
        <f t="shared" si="90"/>
        <v>-1369047.6190476136</v>
      </c>
      <c r="AQ143" s="28">
        <f t="shared" si="90"/>
        <v>-1339285.714285709</v>
      </c>
      <c r="AR143" s="28">
        <f t="shared" si="90"/>
        <v>-1309523.8095238043</v>
      </c>
      <c r="AS143" s="28">
        <f t="shared" si="90"/>
        <v>-1279761.9047618997</v>
      </c>
      <c r="AT143" s="28">
        <f t="shared" si="90"/>
        <v>-1249999.9999999951</v>
      </c>
      <c r="AU143" s="28">
        <f t="shared" si="90"/>
        <v>-1220238.0952380905</v>
      </c>
      <c r="AV143" s="28">
        <f t="shared" si="90"/>
        <v>-1190476.1904761859</v>
      </c>
      <c r="AW143" s="28">
        <f t="shared" si="90"/>
        <v>-1160714.2857142813</v>
      </c>
      <c r="AX143" s="28">
        <f t="shared" si="90"/>
        <v>-1130952.3809523766</v>
      </c>
      <c r="AY143" s="28">
        <f t="shared" si="90"/>
        <v>-1101190.476190472</v>
      </c>
      <c r="AZ143" s="28">
        <f t="shared" si="90"/>
        <v>-1071428.5714285674</v>
      </c>
      <c r="BA143" s="28">
        <f t="shared" si="90"/>
        <v>-1041666.6666666627</v>
      </c>
      <c r="BB143" s="28">
        <f t="shared" si="90"/>
        <v>-1011904.7619047581</v>
      </c>
      <c r="BC143" s="28">
        <f t="shared" si="90"/>
        <v>-982142.85714285343</v>
      </c>
      <c r="BD143" s="28">
        <f t="shared" si="90"/>
        <v>-952380.95238094882</v>
      </c>
      <c r="BE143" s="28">
        <f t="shared" si="90"/>
        <v>-922619.0476190442</v>
      </c>
      <c r="BF143" s="28">
        <f t="shared" si="90"/>
        <v>-892857.14285713958</v>
      </c>
      <c r="BG143" s="28">
        <f t="shared" si="90"/>
        <v>-863095.23809523496</v>
      </c>
      <c r="BH143" s="28">
        <f t="shared" si="90"/>
        <v>-833333.33333333035</v>
      </c>
      <c r="BI143" s="28">
        <f t="shared" si="90"/>
        <v>-803571.42857142573</v>
      </c>
      <c r="BJ143" s="28">
        <f t="shared" si="90"/>
        <v>-773809.52380952111</v>
      </c>
      <c r="BK143" s="28">
        <f t="shared" si="90"/>
        <v>-744047.61904761649</v>
      </c>
      <c r="BL143" s="28">
        <f t="shared" si="90"/>
        <v>-714285.71428571187</v>
      </c>
      <c r="BM143" s="28">
        <f t="shared" si="90"/>
        <v>-684523.80952380726</v>
      </c>
      <c r="BN143" s="28">
        <f t="shared" si="90"/>
        <v>-654761.90476190264</v>
      </c>
      <c r="BO143" s="28">
        <f t="shared" si="90"/>
        <v>-624999.99999999802</v>
      </c>
      <c r="BP143" s="28">
        <f t="shared" si="90"/>
        <v>-595238.0952380934</v>
      </c>
      <c r="BQ143" s="28">
        <f t="shared" si="90"/>
        <v>-565476.19047618879</v>
      </c>
      <c r="BR143" s="28">
        <f t="shared" ref="BR143:CI143" si="91">-BQ$142*$C$14</f>
        <v>-535714.28571428405</v>
      </c>
      <c r="BS143" s="28">
        <f t="shared" si="91"/>
        <v>-505952.38095237943</v>
      </c>
      <c r="BT143" s="28">
        <f t="shared" si="91"/>
        <v>-476190.47619047476</v>
      </c>
      <c r="BU143" s="28">
        <f t="shared" si="91"/>
        <v>-446428.57142857008</v>
      </c>
      <c r="BV143" s="28">
        <f t="shared" si="91"/>
        <v>-416666.66666666535</v>
      </c>
      <c r="BW143" s="28">
        <f t="shared" si="91"/>
        <v>-386904.76190476067</v>
      </c>
      <c r="BX143" s="28">
        <f t="shared" si="91"/>
        <v>-357142.857142856</v>
      </c>
      <c r="BY143" s="28">
        <f t="shared" si="91"/>
        <v>-327380.95238095132</v>
      </c>
      <c r="BZ143" s="28">
        <f t="shared" si="91"/>
        <v>-297619.04761904664</v>
      </c>
      <c r="CA143" s="28">
        <f t="shared" si="91"/>
        <v>-267857.14285714197</v>
      </c>
      <c r="CB143" s="28">
        <f t="shared" si="91"/>
        <v>-238095.23809523735</v>
      </c>
      <c r="CC143" s="28">
        <f t="shared" si="91"/>
        <v>-208333.33333333267</v>
      </c>
      <c r="CD143" s="28">
        <f t="shared" si="91"/>
        <v>-178571.42857142803</v>
      </c>
      <c r="CE143" s="28">
        <f t="shared" si="91"/>
        <v>-148809.52380952338</v>
      </c>
      <c r="CF143" s="28">
        <f t="shared" si="91"/>
        <v>-119047.61904761873</v>
      </c>
      <c r="CG143" s="28">
        <f t="shared" si="91"/>
        <v>-89285.714285714086</v>
      </c>
      <c r="CH143" s="28">
        <f t="shared" si="91"/>
        <v>-59523.809523809425</v>
      </c>
      <c r="CI143" s="28">
        <f t="shared" si="91"/>
        <v>-29761.904761904771</v>
      </c>
    </row>
    <row r="144" spans="1:87" x14ac:dyDescent="0.25">
      <c r="B144" s="27" t="s">
        <v>36</v>
      </c>
      <c r="D144" s="28">
        <f>-$C$142/$A141</f>
        <v>-1785714.2857142857</v>
      </c>
      <c r="E144" s="28">
        <f t="shared" ref="E144:BP144" si="92">-$C$142/$A141</f>
        <v>-1785714.2857142857</v>
      </c>
      <c r="F144" s="28">
        <f t="shared" si="92"/>
        <v>-1785714.2857142857</v>
      </c>
      <c r="G144" s="28">
        <f t="shared" si="92"/>
        <v>-1785714.2857142857</v>
      </c>
      <c r="H144" s="28">
        <f t="shared" si="92"/>
        <v>-1785714.2857142857</v>
      </c>
      <c r="I144" s="28">
        <f t="shared" si="92"/>
        <v>-1785714.2857142857</v>
      </c>
      <c r="J144" s="28">
        <f t="shared" si="92"/>
        <v>-1785714.2857142857</v>
      </c>
      <c r="K144" s="28">
        <f t="shared" si="92"/>
        <v>-1785714.2857142857</v>
      </c>
      <c r="L144" s="28">
        <f t="shared" si="92"/>
        <v>-1785714.2857142857</v>
      </c>
      <c r="M144" s="28">
        <f t="shared" si="92"/>
        <v>-1785714.2857142857</v>
      </c>
      <c r="N144" s="28">
        <f t="shared" si="92"/>
        <v>-1785714.2857142857</v>
      </c>
      <c r="O144" s="28">
        <f t="shared" si="92"/>
        <v>-1785714.2857142857</v>
      </c>
      <c r="P144" s="28">
        <f t="shared" si="92"/>
        <v>-1785714.2857142857</v>
      </c>
      <c r="Q144" s="28">
        <f t="shared" si="92"/>
        <v>-1785714.2857142857</v>
      </c>
      <c r="R144" s="28">
        <f t="shared" si="92"/>
        <v>-1785714.2857142857</v>
      </c>
      <c r="S144" s="28">
        <f t="shared" si="92"/>
        <v>-1785714.2857142857</v>
      </c>
      <c r="T144" s="28">
        <f t="shared" si="92"/>
        <v>-1785714.2857142857</v>
      </c>
      <c r="U144" s="28">
        <f t="shared" si="92"/>
        <v>-1785714.2857142857</v>
      </c>
      <c r="V144" s="28">
        <f t="shared" si="92"/>
        <v>-1785714.2857142857</v>
      </c>
      <c r="W144" s="28">
        <f t="shared" si="92"/>
        <v>-1785714.2857142857</v>
      </c>
      <c r="X144" s="28">
        <f t="shared" si="92"/>
        <v>-1785714.2857142857</v>
      </c>
      <c r="Y144" s="28">
        <f t="shared" si="92"/>
        <v>-1785714.2857142857</v>
      </c>
      <c r="Z144" s="28">
        <f t="shared" si="92"/>
        <v>-1785714.2857142857</v>
      </c>
      <c r="AA144" s="28">
        <f t="shared" si="92"/>
        <v>-1785714.2857142857</v>
      </c>
      <c r="AB144" s="28">
        <f t="shared" si="92"/>
        <v>-1785714.2857142857</v>
      </c>
      <c r="AC144" s="28">
        <f t="shared" si="92"/>
        <v>-1785714.2857142857</v>
      </c>
      <c r="AD144" s="28">
        <f t="shared" si="92"/>
        <v>-1785714.2857142857</v>
      </c>
      <c r="AE144" s="28">
        <f t="shared" si="92"/>
        <v>-1785714.2857142857</v>
      </c>
      <c r="AF144" s="28">
        <f t="shared" si="92"/>
        <v>-1785714.2857142857</v>
      </c>
      <c r="AG144" s="28">
        <f t="shared" si="92"/>
        <v>-1785714.2857142857</v>
      </c>
      <c r="AH144" s="28">
        <f t="shared" si="92"/>
        <v>-1785714.2857142857</v>
      </c>
      <c r="AI144" s="28">
        <f t="shared" si="92"/>
        <v>-1785714.2857142857</v>
      </c>
      <c r="AJ144" s="28">
        <f t="shared" si="92"/>
        <v>-1785714.2857142857</v>
      </c>
      <c r="AK144" s="28">
        <f t="shared" si="92"/>
        <v>-1785714.2857142857</v>
      </c>
      <c r="AL144" s="28">
        <f t="shared" si="92"/>
        <v>-1785714.2857142857</v>
      </c>
      <c r="AM144" s="28">
        <f t="shared" si="92"/>
        <v>-1785714.2857142857</v>
      </c>
      <c r="AN144" s="28">
        <f t="shared" si="92"/>
        <v>-1785714.2857142857</v>
      </c>
      <c r="AO144" s="28">
        <f t="shared" si="92"/>
        <v>-1785714.2857142857</v>
      </c>
      <c r="AP144" s="28">
        <f t="shared" si="92"/>
        <v>-1785714.2857142857</v>
      </c>
      <c r="AQ144" s="28">
        <f t="shared" si="92"/>
        <v>-1785714.2857142857</v>
      </c>
      <c r="AR144" s="28">
        <f t="shared" si="92"/>
        <v>-1785714.2857142857</v>
      </c>
      <c r="AS144" s="28">
        <f t="shared" si="92"/>
        <v>-1785714.2857142857</v>
      </c>
      <c r="AT144" s="28">
        <f t="shared" si="92"/>
        <v>-1785714.2857142857</v>
      </c>
      <c r="AU144" s="28">
        <f t="shared" si="92"/>
        <v>-1785714.2857142857</v>
      </c>
      <c r="AV144" s="28">
        <f t="shared" si="92"/>
        <v>-1785714.2857142857</v>
      </c>
      <c r="AW144" s="28">
        <f t="shared" si="92"/>
        <v>-1785714.2857142857</v>
      </c>
      <c r="AX144" s="28">
        <f t="shared" si="92"/>
        <v>-1785714.2857142857</v>
      </c>
      <c r="AY144" s="28">
        <f t="shared" si="92"/>
        <v>-1785714.2857142857</v>
      </c>
      <c r="AZ144" s="28">
        <f t="shared" si="92"/>
        <v>-1785714.2857142857</v>
      </c>
      <c r="BA144" s="28">
        <f t="shared" si="92"/>
        <v>-1785714.2857142857</v>
      </c>
      <c r="BB144" s="28">
        <f t="shared" si="92"/>
        <v>-1785714.2857142857</v>
      </c>
      <c r="BC144" s="28">
        <f t="shared" si="92"/>
        <v>-1785714.2857142857</v>
      </c>
      <c r="BD144" s="28">
        <f t="shared" si="92"/>
        <v>-1785714.2857142857</v>
      </c>
      <c r="BE144" s="28">
        <f t="shared" si="92"/>
        <v>-1785714.2857142857</v>
      </c>
      <c r="BF144" s="28">
        <f t="shared" si="92"/>
        <v>-1785714.2857142857</v>
      </c>
      <c r="BG144" s="28">
        <f t="shared" si="92"/>
        <v>-1785714.2857142857</v>
      </c>
      <c r="BH144" s="28">
        <f t="shared" si="92"/>
        <v>-1785714.2857142857</v>
      </c>
      <c r="BI144" s="28">
        <f t="shared" si="92"/>
        <v>-1785714.2857142857</v>
      </c>
      <c r="BJ144" s="28">
        <f t="shared" si="92"/>
        <v>-1785714.2857142857</v>
      </c>
      <c r="BK144" s="28">
        <f t="shared" si="92"/>
        <v>-1785714.2857142857</v>
      </c>
      <c r="BL144" s="28">
        <f t="shared" si="92"/>
        <v>-1785714.2857142857</v>
      </c>
      <c r="BM144" s="28">
        <f t="shared" si="92"/>
        <v>-1785714.2857142857</v>
      </c>
      <c r="BN144" s="28">
        <f t="shared" si="92"/>
        <v>-1785714.2857142857</v>
      </c>
      <c r="BO144" s="28">
        <f t="shared" si="92"/>
        <v>-1785714.2857142857</v>
      </c>
      <c r="BP144" s="28">
        <f t="shared" si="92"/>
        <v>-1785714.2857142857</v>
      </c>
      <c r="BQ144" s="28">
        <f t="shared" ref="BQ144:CI144" si="93">-$C$142/$A141</f>
        <v>-1785714.2857142857</v>
      </c>
      <c r="BR144" s="28">
        <f t="shared" si="93"/>
        <v>-1785714.2857142857</v>
      </c>
      <c r="BS144" s="28">
        <f t="shared" si="93"/>
        <v>-1785714.2857142857</v>
      </c>
      <c r="BT144" s="28">
        <f t="shared" si="93"/>
        <v>-1785714.2857142857</v>
      </c>
      <c r="BU144" s="28">
        <f t="shared" si="93"/>
        <v>-1785714.2857142857</v>
      </c>
      <c r="BV144" s="28">
        <f t="shared" si="93"/>
        <v>-1785714.2857142857</v>
      </c>
      <c r="BW144" s="28">
        <f t="shared" si="93"/>
        <v>-1785714.2857142857</v>
      </c>
      <c r="BX144" s="28">
        <f t="shared" si="93"/>
        <v>-1785714.2857142857</v>
      </c>
      <c r="BY144" s="28">
        <f t="shared" si="93"/>
        <v>-1785714.2857142857</v>
      </c>
      <c r="BZ144" s="28">
        <f t="shared" si="93"/>
        <v>-1785714.2857142857</v>
      </c>
      <c r="CA144" s="28">
        <f t="shared" si="93"/>
        <v>-1785714.2857142857</v>
      </c>
      <c r="CB144" s="28">
        <f t="shared" si="93"/>
        <v>-1785714.2857142857</v>
      </c>
      <c r="CC144" s="28">
        <f t="shared" si="93"/>
        <v>-1785714.2857142857</v>
      </c>
      <c r="CD144" s="28">
        <f t="shared" si="93"/>
        <v>-1785714.2857142857</v>
      </c>
      <c r="CE144" s="28">
        <f t="shared" si="93"/>
        <v>-1785714.2857142857</v>
      </c>
      <c r="CF144" s="28">
        <f t="shared" si="93"/>
        <v>-1785714.2857142857</v>
      </c>
      <c r="CG144" s="28">
        <f t="shared" si="93"/>
        <v>-1785714.2857142857</v>
      </c>
      <c r="CH144" s="28">
        <f t="shared" si="93"/>
        <v>-1785714.2857142857</v>
      </c>
      <c r="CI144" s="28">
        <f t="shared" si="93"/>
        <v>-1785714.2857142857</v>
      </c>
    </row>
    <row r="145" spans="1:123" x14ac:dyDescent="0.25">
      <c r="B145" s="27" t="s">
        <v>38</v>
      </c>
      <c r="D145" s="28">
        <f>+D144+D143</f>
        <v>-4285714.2857142771</v>
      </c>
      <c r="E145" s="28">
        <f t="shared" ref="E145:BP145" si="94">+E144+E143</f>
        <v>-4255952.3809523722</v>
      </c>
      <c r="F145" s="28">
        <f t="shared" si="94"/>
        <v>-4226190.4761904674</v>
      </c>
      <c r="G145" s="28">
        <f t="shared" si="94"/>
        <v>-4196428.5714285625</v>
      </c>
      <c r="H145" s="28">
        <f t="shared" si="94"/>
        <v>-4166666.6666666577</v>
      </c>
      <c r="I145" s="28">
        <f t="shared" si="94"/>
        <v>-4136904.7619047528</v>
      </c>
      <c r="J145" s="28">
        <f t="shared" si="94"/>
        <v>-4107142.857142848</v>
      </c>
      <c r="K145" s="28">
        <f t="shared" si="94"/>
        <v>-4077380.9523809431</v>
      </c>
      <c r="L145" s="28">
        <f t="shared" si="94"/>
        <v>-4047619.0476190383</v>
      </c>
      <c r="M145" s="28">
        <f t="shared" si="94"/>
        <v>-4017857.1428571334</v>
      </c>
      <c r="N145" s="28">
        <f t="shared" si="94"/>
        <v>-3988095.2380952286</v>
      </c>
      <c r="O145" s="28">
        <f t="shared" si="94"/>
        <v>-3958333.3333333237</v>
      </c>
      <c r="P145" s="28">
        <f t="shared" si="94"/>
        <v>-3928571.4285714198</v>
      </c>
      <c r="Q145" s="28">
        <f t="shared" si="94"/>
        <v>-3898809.5238095149</v>
      </c>
      <c r="R145" s="28">
        <f t="shared" si="94"/>
        <v>-3869047.6190476101</v>
      </c>
      <c r="S145" s="28">
        <f t="shared" si="94"/>
        <v>-3839285.7142857052</v>
      </c>
      <c r="T145" s="28">
        <f t="shared" si="94"/>
        <v>-3809523.8095238009</v>
      </c>
      <c r="U145" s="28">
        <f t="shared" si="94"/>
        <v>-3779761.9047618965</v>
      </c>
      <c r="V145" s="28">
        <f t="shared" si="94"/>
        <v>-3749999.9999999916</v>
      </c>
      <c r="W145" s="28">
        <f t="shared" si="94"/>
        <v>-3720238.0952380868</v>
      </c>
      <c r="X145" s="28">
        <f t="shared" si="94"/>
        <v>-3690476.1904761824</v>
      </c>
      <c r="Y145" s="28">
        <f t="shared" si="94"/>
        <v>-3660714.285714278</v>
      </c>
      <c r="Z145" s="28">
        <f t="shared" si="94"/>
        <v>-3630952.3809523731</v>
      </c>
      <c r="AA145" s="28">
        <f t="shared" si="94"/>
        <v>-3601190.4761904683</v>
      </c>
      <c r="AB145" s="28">
        <f t="shared" si="94"/>
        <v>-3571428.5714285639</v>
      </c>
      <c r="AC145" s="28">
        <f t="shared" si="94"/>
        <v>-3541666.6666666595</v>
      </c>
      <c r="AD145" s="28">
        <f t="shared" si="94"/>
        <v>-3511904.7619047547</v>
      </c>
      <c r="AE145" s="28">
        <f t="shared" si="94"/>
        <v>-3482142.8571428498</v>
      </c>
      <c r="AF145" s="28">
        <f t="shared" si="94"/>
        <v>-3452380.9523809454</v>
      </c>
      <c r="AG145" s="28">
        <f t="shared" si="94"/>
        <v>-3422619.0476190411</v>
      </c>
      <c r="AH145" s="28">
        <f t="shared" si="94"/>
        <v>-3392857.1428571362</v>
      </c>
      <c r="AI145" s="28">
        <f t="shared" si="94"/>
        <v>-3363095.2380952314</v>
      </c>
      <c r="AJ145" s="28">
        <f t="shared" si="94"/>
        <v>-3333333.333333327</v>
      </c>
      <c r="AK145" s="28">
        <f t="shared" si="94"/>
        <v>-3303571.4285714226</v>
      </c>
      <c r="AL145" s="28">
        <f t="shared" si="94"/>
        <v>-3273809.5238095177</v>
      </c>
      <c r="AM145" s="28">
        <f t="shared" si="94"/>
        <v>-3244047.6190476129</v>
      </c>
      <c r="AN145" s="28">
        <f t="shared" si="94"/>
        <v>-3214285.7142857085</v>
      </c>
      <c r="AO145" s="28">
        <f t="shared" si="94"/>
        <v>-3184523.8095238041</v>
      </c>
      <c r="AP145" s="28">
        <f t="shared" si="94"/>
        <v>-3154761.9047618993</v>
      </c>
      <c r="AQ145" s="28">
        <f t="shared" si="94"/>
        <v>-3124999.9999999944</v>
      </c>
      <c r="AR145" s="28">
        <f t="shared" si="94"/>
        <v>-3095238.09523809</v>
      </c>
      <c r="AS145" s="28">
        <f t="shared" si="94"/>
        <v>-3065476.1904761856</v>
      </c>
      <c r="AT145" s="28">
        <f t="shared" si="94"/>
        <v>-3035714.2857142808</v>
      </c>
      <c r="AU145" s="28">
        <f t="shared" si="94"/>
        <v>-3005952.3809523759</v>
      </c>
      <c r="AV145" s="28">
        <f t="shared" si="94"/>
        <v>-2976190.4761904716</v>
      </c>
      <c r="AW145" s="28">
        <f t="shared" si="94"/>
        <v>-2946428.5714285672</v>
      </c>
      <c r="AX145" s="28">
        <f t="shared" si="94"/>
        <v>-2916666.6666666623</v>
      </c>
      <c r="AY145" s="28">
        <f t="shared" si="94"/>
        <v>-2886904.7619047575</v>
      </c>
      <c r="AZ145" s="28">
        <f t="shared" si="94"/>
        <v>-2857142.8571428531</v>
      </c>
      <c r="BA145" s="28">
        <f t="shared" si="94"/>
        <v>-2827380.9523809482</v>
      </c>
      <c r="BB145" s="28">
        <f t="shared" si="94"/>
        <v>-2797619.0476190438</v>
      </c>
      <c r="BC145" s="28">
        <f t="shared" si="94"/>
        <v>-2767857.142857139</v>
      </c>
      <c r="BD145" s="28">
        <f t="shared" si="94"/>
        <v>-2738095.2380952346</v>
      </c>
      <c r="BE145" s="28">
        <f t="shared" si="94"/>
        <v>-2708333.3333333298</v>
      </c>
      <c r="BF145" s="28">
        <f t="shared" si="94"/>
        <v>-2678571.4285714254</v>
      </c>
      <c r="BG145" s="28">
        <f t="shared" si="94"/>
        <v>-2648809.5238095205</v>
      </c>
      <c r="BH145" s="28">
        <f t="shared" si="94"/>
        <v>-2619047.6190476161</v>
      </c>
      <c r="BI145" s="28">
        <f t="shared" si="94"/>
        <v>-2589285.7142857113</v>
      </c>
      <c r="BJ145" s="28">
        <f t="shared" si="94"/>
        <v>-2559523.8095238069</v>
      </c>
      <c r="BK145" s="28">
        <f t="shared" si="94"/>
        <v>-2529761.9047619021</v>
      </c>
      <c r="BL145" s="28">
        <f t="shared" si="94"/>
        <v>-2499999.9999999977</v>
      </c>
      <c r="BM145" s="28">
        <f t="shared" si="94"/>
        <v>-2470238.0952380928</v>
      </c>
      <c r="BN145" s="28">
        <f t="shared" si="94"/>
        <v>-2440476.1904761884</v>
      </c>
      <c r="BO145" s="28">
        <f t="shared" si="94"/>
        <v>-2410714.2857142836</v>
      </c>
      <c r="BP145" s="28">
        <f t="shared" si="94"/>
        <v>-2380952.3809523792</v>
      </c>
      <c r="BQ145" s="28">
        <f t="shared" ref="BQ145:CI145" si="95">+BQ144+BQ143</f>
        <v>-2351190.4761904744</v>
      </c>
      <c r="BR145" s="28">
        <f t="shared" si="95"/>
        <v>-2321428.57142857</v>
      </c>
      <c r="BS145" s="28">
        <f t="shared" si="95"/>
        <v>-2291666.6666666651</v>
      </c>
      <c r="BT145" s="28">
        <f t="shared" si="95"/>
        <v>-2261904.7619047603</v>
      </c>
      <c r="BU145" s="28">
        <f t="shared" si="95"/>
        <v>-2232142.8571428559</v>
      </c>
      <c r="BV145" s="28">
        <f t="shared" si="95"/>
        <v>-2202380.952380951</v>
      </c>
      <c r="BW145" s="28">
        <f t="shared" si="95"/>
        <v>-2172619.0476190462</v>
      </c>
      <c r="BX145" s="28">
        <f t="shared" si="95"/>
        <v>-2142857.1428571418</v>
      </c>
      <c r="BY145" s="28">
        <f t="shared" si="95"/>
        <v>-2113095.2380952369</v>
      </c>
      <c r="BZ145" s="28">
        <f t="shared" si="95"/>
        <v>-2083333.3333333323</v>
      </c>
      <c r="CA145" s="28">
        <f t="shared" si="95"/>
        <v>-2053571.4285714277</v>
      </c>
      <c r="CB145" s="28">
        <f t="shared" si="95"/>
        <v>-2023809.5238095231</v>
      </c>
      <c r="CC145" s="28">
        <f t="shared" si="95"/>
        <v>-1994047.6190476185</v>
      </c>
      <c r="CD145" s="28">
        <f t="shared" si="95"/>
        <v>-1964285.7142857136</v>
      </c>
      <c r="CE145" s="28">
        <f t="shared" si="95"/>
        <v>-1934523.809523809</v>
      </c>
      <c r="CF145" s="28">
        <f t="shared" si="95"/>
        <v>-1904761.9047619044</v>
      </c>
      <c r="CG145" s="28">
        <f t="shared" si="95"/>
        <v>-1874999.9999999998</v>
      </c>
      <c r="CH145" s="28">
        <f t="shared" si="95"/>
        <v>-1845238.0952380951</v>
      </c>
      <c r="CI145" s="28">
        <f t="shared" si="95"/>
        <v>-1815476.1904761905</v>
      </c>
    </row>
    <row r="146" spans="1:123" x14ac:dyDescent="0.25">
      <c r="B146" s="27" t="s">
        <v>39</v>
      </c>
      <c r="D146" s="28">
        <f>+SUM(D143:$CI143)+SUM(D144:$CI144)</f>
        <v>-256249999.99999958</v>
      </c>
      <c r="E146" s="28">
        <f>+SUM(E143:$CI143)+SUM(E144:$CI144)</f>
        <v>-251964285.71428531</v>
      </c>
      <c r="F146" s="28">
        <f>+SUM(F143:$CI143)+SUM(F144:$CI144)</f>
        <v>-247708333.33333293</v>
      </c>
      <c r="G146" s="28">
        <f>+SUM(G143:$CI143)+SUM(G144:$CI144)</f>
        <v>-243482142.85714245</v>
      </c>
      <c r="H146" s="28">
        <f>+SUM(H143:$CI143)+SUM(H144:$CI144)</f>
        <v>-239285714.28571385</v>
      </c>
      <c r="I146" s="28">
        <f>+SUM(I143:$CI143)+SUM(I144:$CI144)</f>
        <v>-235119047.61904716</v>
      </c>
      <c r="J146" s="28">
        <f>+SUM(J143:$CI143)+SUM(J144:$CI144)</f>
        <v>-230982142.85714242</v>
      </c>
      <c r="K146" s="28">
        <f>+SUM(K143:$CI143)+SUM(K144:$CI144)</f>
        <v>-226874999.99999955</v>
      </c>
      <c r="L146" s="28">
        <f>+SUM(L143:$CI143)+SUM(L144:$CI144)</f>
        <v>-222797619.04761863</v>
      </c>
      <c r="M146" s="28">
        <f>+SUM(M143:$CI143)+SUM(M144:$CI144)</f>
        <v>-218749999.99999958</v>
      </c>
      <c r="N146" s="28">
        <f>+SUM(N143:$CI143)+SUM(N144:$CI144)</f>
        <v>-214732142.85714245</v>
      </c>
      <c r="O146" s="28">
        <f>+SUM(O143:$CI143)+SUM(O144:$CI144)</f>
        <v>-210744047.61904722</v>
      </c>
      <c r="P146" s="28">
        <f>+SUM(P143:$CI143)+SUM(P144:$CI144)</f>
        <v>-206785714.28571388</v>
      </c>
      <c r="Q146" s="28">
        <f>+SUM(Q143:$CI143)+SUM(Q144:$CI144)</f>
        <v>-202857142.85714245</v>
      </c>
      <c r="R146" s="28">
        <f>+SUM(R143:$CI143)+SUM(R144:$CI144)</f>
        <v>-198958333.33333296</v>
      </c>
      <c r="S146" s="28">
        <f>+SUM(S143:$CI143)+SUM(S144:$CI144)</f>
        <v>-195089285.71428537</v>
      </c>
      <c r="T146" s="28">
        <f>+SUM(T143:$CI143)+SUM(T144:$CI144)</f>
        <v>-191249999.99999964</v>
      </c>
      <c r="U146" s="28">
        <f>+SUM(U143:$CI143)+SUM(U144:$CI144)</f>
        <v>-187440476.19047582</v>
      </c>
      <c r="V146" s="28">
        <f>+SUM(V143:$CI143)+SUM(V144:$CI144)</f>
        <v>-183660714.28571394</v>
      </c>
      <c r="W146" s="28">
        <f>+SUM(W143:$CI143)+SUM(W144:$CI144)</f>
        <v>-179910714.28571397</v>
      </c>
      <c r="X146" s="28">
        <f>+SUM(X143:$CI143)+SUM(X144:$CI144)</f>
        <v>-176190476.19047588</v>
      </c>
      <c r="Y146" s="28">
        <f>+SUM(Y143:$CI143)+SUM(Y144:$CI144)</f>
        <v>-172499999.9999997</v>
      </c>
      <c r="Z146" s="28">
        <f>+SUM(Z143:$CI143)+SUM(Z144:$CI144)</f>
        <v>-168839285.71428543</v>
      </c>
      <c r="AA146" s="28">
        <f>+SUM(AA143:$CI143)+SUM(AA144:$CI144)</f>
        <v>-165208333.33333305</v>
      </c>
      <c r="AB146" s="28">
        <f>+SUM(AB143:$CI143)+SUM(AB144:$CI144)</f>
        <v>-161607142.85714257</v>
      </c>
      <c r="AC146" s="28">
        <f>+SUM(AC143:$CI143)+SUM(AC144:$CI144)</f>
        <v>-158035714.28571403</v>
      </c>
      <c r="AD146" s="28">
        <f>+SUM(AD143:$CI143)+SUM(AD144:$CI144)</f>
        <v>-154494047.61904734</v>
      </c>
      <c r="AE146" s="28">
        <f>+SUM(AE143:$CI143)+SUM(AE144:$CI144)</f>
        <v>-150982142.8571426</v>
      </c>
      <c r="AF146" s="28">
        <f>+SUM(AF143:$CI143)+SUM(AF144:$CI144)</f>
        <v>-147499999.99999976</v>
      </c>
      <c r="AG146" s="28">
        <f>+SUM(AG143:$CI143)+SUM(AG144:$CI144)</f>
        <v>-144047619.04761881</v>
      </c>
      <c r="AH146" s="28">
        <f>+SUM(AH143:$CI143)+SUM(AH144:$CI144)</f>
        <v>-140624999.99999979</v>
      </c>
      <c r="AI146" s="28">
        <f>+SUM(AI143:$CI143)+SUM(AI144:$CI144)</f>
        <v>-137232142.85714263</v>
      </c>
      <c r="AJ146" s="28">
        <f>+SUM(AJ143:$CI143)+SUM(AJ144:$CI144)</f>
        <v>-133869047.6190474</v>
      </c>
      <c r="AK146" s="28">
        <f>+SUM(AK143:$CI143)+SUM(AK144:$CI144)</f>
        <v>-130535714.28571409</v>
      </c>
      <c r="AL146" s="28">
        <f>+SUM(AL143:$CI143)+SUM(AL144:$CI144)</f>
        <v>-127232142.85714266</v>
      </c>
      <c r="AM146" s="28">
        <f>+SUM(AM143:$CI143)+SUM(AM144:$CI144)</f>
        <v>-123958333.33333316</v>
      </c>
      <c r="AN146" s="28">
        <f>+SUM(AN143:$CI143)+SUM(AN144:$CI144)</f>
        <v>-120714285.71428555</v>
      </c>
      <c r="AO146" s="28">
        <f>+SUM(AO143:$CI143)+SUM(AO144:$CI144)</f>
        <v>-117499999.99999984</v>
      </c>
      <c r="AP146" s="28">
        <f>+SUM(AP143:$CI143)+SUM(AP144:$CI144)</f>
        <v>-114315476.19047603</v>
      </c>
      <c r="AQ146" s="28">
        <f>+SUM(AQ143:$CI143)+SUM(AQ144:$CI144)</f>
        <v>-111160714.28571413</v>
      </c>
      <c r="AR146" s="28">
        <f>+SUM(AR143:$CI143)+SUM(AR144:$CI144)</f>
        <v>-108035714.28571415</v>
      </c>
      <c r="AS146" s="28">
        <f>+SUM(AS143:$CI143)+SUM(AS144:$CI144)</f>
        <v>-104940476.19047606</v>
      </c>
      <c r="AT146" s="28">
        <f>+SUM(AT143:$CI143)+SUM(AT144:$CI144)</f>
        <v>-101874999.99999988</v>
      </c>
      <c r="AU146" s="28">
        <f>+SUM(AU143:$CI143)+SUM(AU144:$CI144)</f>
        <v>-98839285.714285582</v>
      </c>
      <c r="AV146" s="28">
        <f>+SUM(AV143:$CI143)+SUM(AV144:$CI144)</f>
        <v>-95833333.333333224</v>
      </c>
      <c r="AW146" s="28">
        <f>+SUM(AW143:$CI143)+SUM(AW144:$CI144)</f>
        <v>-92857142.857142746</v>
      </c>
      <c r="AX146" s="28">
        <f>+SUM(AX143:$CI143)+SUM(AX144:$CI144)</f>
        <v>-89910714.285714179</v>
      </c>
      <c r="AY146" s="28">
        <f>+SUM(AY143:$CI143)+SUM(AY144:$CI144)</f>
        <v>-86994047.619047523</v>
      </c>
      <c r="AZ146" s="28">
        <f>+SUM(AZ143:$CI143)+SUM(AZ144:$CI144)</f>
        <v>-84107142.857142761</v>
      </c>
      <c r="BA146" s="28">
        <f>+SUM(BA143:$CI143)+SUM(BA144:$CI144)</f>
        <v>-81249999.999999911</v>
      </c>
      <c r="BB146" s="28">
        <f>+SUM(BB143:$CI143)+SUM(BB144:$CI144)</f>
        <v>-78422619.04761897</v>
      </c>
      <c r="BC146" s="28">
        <f>+SUM(BC143:$CI143)+SUM(BC144:$CI144)</f>
        <v>-75624999.999999925</v>
      </c>
      <c r="BD146" s="28">
        <f>+SUM(BD143:$CI143)+SUM(BD144:$CI144)</f>
        <v>-72857142.857142791</v>
      </c>
      <c r="BE146" s="28">
        <f>+SUM(BE143:$CI143)+SUM(BE144:$CI144)</f>
        <v>-70119047.619047552</v>
      </c>
      <c r="BF146" s="28">
        <f>+SUM(BF143:$CI143)+SUM(BF144:$CI144)</f>
        <v>-67410714.285714224</v>
      </c>
      <c r="BG146" s="28">
        <f>+SUM(BG143:$CI143)+SUM(BG144:$CI144)</f>
        <v>-64732142.857142806</v>
      </c>
      <c r="BH146" s="28">
        <f>+SUM(BH143:$CI143)+SUM(BH144:$CI144)</f>
        <v>-62083333.333333291</v>
      </c>
      <c r="BI146" s="28">
        <f>+SUM(BI143:$CI143)+SUM(BI144:$CI144)</f>
        <v>-59464285.714285672</v>
      </c>
      <c r="BJ146" s="28">
        <f>+SUM(BJ143:$CI143)+SUM(BJ144:$CI144)</f>
        <v>-56874999.999999963</v>
      </c>
      <c r="BK146" s="28">
        <f>+SUM(BK143:$CI143)+SUM(BK144:$CI144)</f>
        <v>-54315476.190476164</v>
      </c>
      <c r="BL146" s="28">
        <f>+SUM(BL143:$CI143)+SUM(BL144:$CI144)</f>
        <v>-51785714.285714261</v>
      </c>
      <c r="BM146" s="28">
        <f>+SUM(BM143:$CI143)+SUM(BM144:$CI144)</f>
        <v>-49285714.285714261</v>
      </c>
      <c r="BN146" s="28">
        <f>+SUM(BN143:$CI143)+SUM(BN144:$CI144)</f>
        <v>-46815476.190476172</v>
      </c>
      <c r="BO146" s="28">
        <f>+SUM(BO143:$CI143)+SUM(BO144:$CI144)</f>
        <v>-44374999.999999985</v>
      </c>
      <c r="BP146" s="28">
        <f>+SUM(BP143:$CI143)+SUM(BP144:$CI144)</f>
        <v>-41964285.714285702</v>
      </c>
      <c r="BQ146" s="28">
        <f>+SUM(BQ143:$CI143)+SUM(BQ144:$CI144)</f>
        <v>-39583333.333333328</v>
      </c>
      <c r="BR146" s="28">
        <f>+SUM(BR143:$CI143)+SUM(BR144:$CI144)</f>
        <v>-37232142.857142858</v>
      </c>
      <c r="BS146" s="28">
        <f>+SUM(BS143:$CI143)+SUM(BS144:$CI144)</f>
        <v>-34910714.285714284</v>
      </c>
      <c r="BT146" s="28">
        <f>+SUM(BT143:$CI143)+SUM(BT144:$CI144)</f>
        <v>-32619047.619047619</v>
      </c>
      <c r="BU146" s="28">
        <f>+SUM(BU143:$CI143)+SUM(BU144:$CI144)</f>
        <v>-30357142.857142854</v>
      </c>
      <c r="BV146" s="28">
        <f>+SUM(BV143:$CI143)+SUM(BV144:$CI144)</f>
        <v>-28125000</v>
      </c>
      <c r="BW146" s="28">
        <f>+SUM(BW143:$CI143)+SUM(BW144:$CI144)</f>
        <v>-25922619.047619045</v>
      </c>
      <c r="BX146" s="28">
        <f>+SUM(BX143:$CI143)+SUM(BX144:$CI144)</f>
        <v>-23749999.999999996</v>
      </c>
      <c r="BY146" s="28">
        <f>+SUM(BY143:$CI143)+SUM(BY144:$CI144)</f>
        <v>-21607142.857142854</v>
      </c>
      <c r="BZ146" s="28">
        <f>+SUM(BZ143:$CI143)+SUM(BZ144:$CI144)</f>
        <v>-19494047.619047616</v>
      </c>
      <c r="CA146" s="28">
        <f>+SUM(CA143:$CI143)+SUM(CA144:$CI144)</f>
        <v>-17410714.28571428</v>
      </c>
      <c r="CB146" s="28">
        <f>+SUM(CB143:$CI143)+SUM(CB144:$CI144)</f>
        <v>-15357142.857142854</v>
      </c>
      <c r="CC146" s="28">
        <f>+SUM(CC143:$CI143)+SUM(CC144:$CI144)</f>
        <v>-13333333.33333333</v>
      </c>
      <c r="CD146" s="28">
        <f>+SUM(CD143:$CI143)+SUM(CD144:$CI144)</f>
        <v>-11339285.714285713</v>
      </c>
      <c r="CE146" s="28">
        <f>+SUM(CE143:$CI143)+SUM(CE144:$CI144)</f>
        <v>-9375000</v>
      </c>
      <c r="CF146" s="28">
        <f>+SUM(CF143:$CI143)+SUM(CF144:$CI144)</f>
        <v>-7440476.1904761894</v>
      </c>
      <c r="CG146" s="28">
        <f>+SUM(CG143:$CI143)+SUM(CG144:$CI144)</f>
        <v>-5535714.2857142854</v>
      </c>
      <c r="CH146" s="28">
        <f>+SUM(CH143:$CI143)+SUM(CH144:$CI144)</f>
        <v>-3660714.2857142854</v>
      </c>
      <c r="CI146" s="28">
        <f>+SUM(CI143:$CI143)+SUM(CI144:$CI144)</f>
        <v>-1815476.1904761905</v>
      </c>
    </row>
    <row r="147" spans="1:123" x14ac:dyDescent="0.25">
      <c r="B147" s="27" t="s">
        <v>40</v>
      </c>
      <c r="D147" s="28">
        <f>+D146*$C$7/1000000</f>
        <v>-307499.99999999953</v>
      </c>
      <c r="E147" s="28">
        <f t="shared" ref="E147:BP147" si="96">+E146*$C$7/1000000</f>
        <v>-302357.14285714237</v>
      </c>
      <c r="F147" s="28">
        <f t="shared" si="96"/>
        <v>-297249.99999999953</v>
      </c>
      <c r="G147" s="28">
        <f t="shared" si="96"/>
        <v>-292178.5714285709</v>
      </c>
      <c r="H147" s="28">
        <f t="shared" si="96"/>
        <v>-287142.85714285664</v>
      </c>
      <c r="I147" s="28">
        <f t="shared" si="96"/>
        <v>-282142.85714285658</v>
      </c>
      <c r="J147" s="28">
        <f t="shared" si="96"/>
        <v>-277178.5714285709</v>
      </c>
      <c r="K147" s="28">
        <f t="shared" si="96"/>
        <v>-272249.99999999948</v>
      </c>
      <c r="L147" s="28">
        <f t="shared" si="96"/>
        <v>-267357.14285714237</v>
      </c>
      <c r="M147" s="28">
        <f t="shared" si="96"/>
        <v>-262499.99999999953</v>
      </c>
      <c r="N147" s="28">
        <f t="shared" si="96"/>
        <v>-257678.57142857093</v>
      </c>
      <c r="O147" s="28">
        <f t="shared" si="96"/>
        <v>-252892.85714285666</v>
      </c>
      <c r="P147" s="28">
        <f t="shared" si="96"/>
        <v>-248142.85714285666</v>
      </c>
      <c r="Q147" s="28">
        <f t="shared" si="96"/>
        <v>-243428.57142857093</v>
      </c>
      <c r="R147" s="28">
        <f t="shared" si="96"/>
        <v>-238749.99999999953</v>
      </c>
      <c r="S147" s="28">
        <f t="shared" si="96"/>
        <v>-234107.14285714246</v>
      </c>
      <c r="T147" s="28">
        <f t="shared" si="96"/>
        <v>-229499.99999999956</v>
      </c>
      <c r="U147" s="28">
        <f t="shared" si="96"/>
        <v>-224928.57142857098</v>
      </c>
      <c r="V147" s="28">
        <f t="shared" si="96"/>
        <v>-220392.85714285672</v>
      </c>
      <c r="W147" s="28">
        <f t="shared" si="96"/>
        <v>-215892.85714285675</v>
      </c>
      <c r="X147" s="28">
        <f t="shared" si="96"/>
        <v>-211428.57142857104</v>
      </c>
      <c r="Y147" s="28">
        <f t="shared" si="96"/>
        <v>-206999.99999999962</v>
      </c>
      <c r="Z147" s="28">
        <f t="shared" si="96"/>
        <v>-202607.14285714252</v>
      </c>
      <c r="AA147" s="28">
        <f t="shared" si="96"/>
        <v>-198249.99999999965</v>
      </c>
      <c r="AB147" s="28">
        <f t="shared" si="96"/>
        <v>-193928.57142857107</v>
      </c>
      <c r="AC147" s="28">
        <f t="shared" si="96"/>
        <v>-189642.85714285684</v>
      </c>
      <c r="AD147" s="28">
        <f t="shared" si="96"/>
        <v>-185392.85714285681</v>
      </c>
      <c r="AE147" s="28">
        <f t="shared" si="96"/>
        <v>-181178.5714285711</v>
      </c>
      <c r="AF147" s="28">
        <f t="shared" si="96"/>
        <v>-176999.99999999974</v>
      </c>
      <c r="AG147" s="28">
        <f t="shared" si="96"/>
        <v>-172857.14285714258</v>
      </c>
      <c r="AH147" s="28">
        <f t="shared" si="96"/>
        <v>-168749.99999999977</v>
      </c>
      <c r="AI147" s="28">
        <f t="shared" si="96"/>
        <v>-164678.57142857116</v>
      </c>
      <c r="AJ147" s="28">
        <f t="shared" si="96"/>
        <v>-160642.85714285687</v>
      </c>
      <c r="AK147" s="28">
        <f t="shared" si="96"/>
        <v>-156642.8571428569</v>
      </c>
      <c r="AL147" s="28">
        <f t="shared" si="96"/>
        <v>-152678.57142857119</v>
      </c>
      <c r="AM147" s="28">
        <f t="shared" si="96"/>
        <v>-148749.9999999998</v>
      </c>
      <c r="AN147" s="28">
        <f t="shared" si="96"/>
        <v>-144857.14285714267</v>
      </c>
      <c r="AO147" s="28">
        <f t="shared" si="96"/>
        <v>-140999.99999999983</v>
      </c>
      <c r="AP147" s="28">
        <f t="shared" si="96"/>
        <v>-137178.57142857125</v>
      </c>
      <c r="AQ147" s="28">
        <f t="shared" si="96"/>
        <v>-133392.85714285696</v>
      </c>
      <c r="AR147" s="28">
        <f t="shared" si="96"/>
        <v>-129642.85714285698</v>
      </c>
      <c r="AS147" s="28">
        <f t="shared" si="96"/>
        <v>-125928.57142857127</v>
      </c>
      <c r="AT147" s="28">
        <f t="shared" si="96"/>
        <v>-122249.99999999987</v>
      </c>
      <c r="AU147" s="28">
        <f t="shared" si="96"/>
        <v>-118607.14285714269</v>
      </c>
      <c r="AV147" s="28">
        <f t="shared" si="96"/>
        <v>-114999.99999999987</v>
      </c>
      <c r="AW147" s="28">
        <f t="shared" si="96"/>
        <v>-111428.57142857129</v>
      </c>
      <c r="AX147" s="28">
        <f t="shared" si="96"/>
        <v>-107892.85714285701</v>
      </c>
      <c r="AY147" s="28">
        <f t="shared" si="96"/>
        <v>-104392.85714285703</v>
      </c>
      <c r="AZ147" s="28">
        <f t="shared" si="96"/>
        <v>-100928.57142857132</v>
      </c>
      <c r="BA147" s="28">
        <f t="shared" si="96"/>
        <v>-97499.999999999898</v>
      </c>
      <c r="BB147" s="28">
        <f t="shared" si="96"/>
        <v>-94107.142857142768</v>
      </c>
      <c r="BC147" s="28">
        <f t="shared" si="96"/>
        <v>-90749.999999999913</v>
      </c>
      <c r="BD147" s="28">
        <f t="shared" si="96"/>
        <v>-87428.571428571347</v>
      </c>
      <c r="BE147" s="28">
        <f t="shared" si="96"/>
        <v>-84142.857142857058</v>
      </c>
      <c r="BF147" s="28">
        <f t="shared" si="96"/>
        <v>-80892.857142857072</v>
      </c>
      <c r="BG147" s="28">
        <f t="shared" si="96"/>
        <v>-77678.571428571362</v>
      </c>
      <c r="BH147" s="28">
        <f t="shared" si="96"/>
        <v>-74499.999999999956</v>
      </c>
      <c r="BI147" s="28">
        <f t="shared" si="96"/>
        <v>-71357.142857142811</v>
      </c>
      <c r="BJ147" s="28">
        <f t="shared" si="96"/>
        <v>-68249.999999999956</v>
      </c>
      <c r="BK147" s="28">
        <f t="shared" si="96"/>
        <v>-65178.571428571398</v>
      </c>
      <c r="BL147" s="28">
        <f t="shared" si="96"/>
        <v>-62142.857142857116</v>
      </c>
      <c r="BM147" s="28">
        <f t="shared" si="96"/>
        <v>-59142.857142857116</v>
      </c>
      <c r="BN147" s="28">
        <f t="shared" si="96"/>
        <v>-56178.571428571406</v>
      </c>
      <c r="BO147" s="28">
        <f t="shared" si="96"/>
        <v>-53249.999999999985</v>
      </c>
      <c r="BP147" s="28">
        <f t="shared" si="96"/>
        <v>-50357.142857142848</v>
      </c>
      <c r="BQ147" s="28">
        <f t="shared" ref="BQ147:CI147" si="97">+BQ146*$C$7/1000000</f>
        <v>-47499.999999999993</v>
      </c>
      <c r="BR147" s="28">
        <f t="shared" si="97"/>
        <v>-44678.571428571428</v>
      </c>
      <c r="BS147" s="28">
        <f t="shared" si="97"/>
        <v>-41892.857142857138</v>
      </c>
      <c r="BT147" s="28">
        <f t="shared" si="97"/>
        <v>-39142.857142857138</v>
      </c>
      <c r="BU147" s="28">
        <f t="shared" si="97"/>
        <v>-36428.571428571428</v>
      </c>
      <c r="BV147" s="28">
        <f t="shared" si="97"/>
        <v>-33750</v>
      </c>
      <c r="BW147" s="28">
        <f t="shared" si="97"/>
        <v>-31107.142857142851</v>
      </c>
      <c r="BX147" s="28">
        <f t="shared" si="97"/>
        <v>-28499.999999999996</v>
      </c>
      <c r="BY147" s="28">
        <f t="shared" si="97"/>
        <v>-25928.571428571428</v>
      </c>
      <c r="BZ147" s="28">
        <f t="shared" si="97"/>
        <v>-23392.857142857141</v>
      </c>
      <c r="CA147" s="28">
        <f t="shared" si="97"/>
        <v>-20892.857142857134</v>
      </c>
      <c r="CB147" s="28">
        <f t="shared" si="97"/>
        <v>-18428.571428571428</v>
      </c>
      <c r="CC147" s="28">
        <f t="shared" si="97"/>
        <v>-15999.999999999996</v>
      </c>
      <c r="CD147" s="28">
        <f t="shared" si="97"/>
        <v>-13607.142857142855</v>
      </c>
      <c r="CE147" s="28">
        <f t="shared" si="97"/>
        <v>-11250</v>
      </c>
      <c r="CF147" s="28">
        <f t="shared" si="97"/>
        <v>-8928.5714285714257</v>
      </c>
      <c r="CG147" s="28">
        <f t="shared" si="97"/>
        <v>-6642.8571428571422</v>
      </c>
      <c r="CH147" s="28">
        <f t="shared" si="97"/>
        <v>-4392.8571428571422</v>
      </c>
      <c r="CI147" s="28">
        <f t="shared" si="97"/>
        <v>-2178.5714285714289</v>
      </c>
    </row>
    <row r="148" spans="1:123" ht="15.75" thickBot="1" x14ac:dyDescent="0.3">
      <c r="B148" s="48" t="s">
        <v>41</v>
      </c>
      <c r="C148" s="5">
        <f>+$C$5</f>
        <v>150000000</v>
      </c>
      <c r="D148" s="28">
        <f>+D147+D145</f>
        <v>-4593214.2857142761</v>
      </c>
      <c r="E148" s="28">
        <f t="shared" ref="E148:BP148" si="98">+E147+E145</f>
        <v>-4558309.5238095149</v>
      </c>
      <c r="F148" s="28">
        <f t="shared" si="98"/>
        <v>-4523440.4761904664</v>
      </c>
      <c r="G148" s="28">
        <f t="shared" si="98"/>
        <v>-4488607.1428571334</v>
      </c>
      <c r="H148" s="28">
        <f t="shared" si="98"/>
        <v>-4453809.523809514</v>
      </c>
      <c r="I148" s="28">
        <f t="shared" si="98"/>
        <v>-4419047.6190476092</v>
      </c>
      <c r="J148" s="28">
        <f t="shared" si="98"/>
        <v>-4384321.4285714189</v>
      </c>
      <c r="K148" s="28">
        <f t="shared" si="98"/>
        <v>-4349630.9523809422</v>
      </c>
      <c r="L148" s="28">
        <f t="shared" si="98"/>
        <v>-4314976.190476181</v>
      </c>
      <c r="M148" s="28">
        <f t="shared" si="98"/>
        <v>-4280357.1428571325</v>
      </c>
      <c r="N148" s="28">
        <f t="shared" si="98"/>
        <v>-4245773.8095237995</v>
      </c>
      <c r="O148" s="28">
        <f t="shared" si="98"/>
        <v>-4211226.1904761801</v>
      </c>
      <c r="P148" s="28">
        <f t="shared" si="98"/>
        <v>-4176714.2857142766</v>
      </c>
      <c r="Q148" s="28">
        <f t="shared" si="98"/>
        <v>-4142238.0952380858</v>
      </c>
      <c r="R148" s="28">
        <f t="shared" si="98"/>
        <v>-4107797.6190476096</v>
      </c>
      <c r="S148" s="28">
        <f t="shared" si="98"/>
        <v>-4073392.8571428475</v>
      </c>
      <c r="T148" s="28">
        <f t="shared" si="98"/>
        <v>-4039023.8095238004</v>
      </c>
      <c r="U148" s="28">
        <f t="shared" si="98"/>
        <v>-4004690.4761904674</v>
      </c>
      <c r="V148" s="28">
        <f t="shared" si="98"/>
        <v>-3970392.8571428484</v>
      </c>
      <c r="W148" s="28">
        <f t="shared" si="98"/>
        <v>-3936130.9523809436</v>
      </c>
      <c r="X148" s="28">
        <f t="shared" si="98"/>
        <v>-3901904.7619047533</v>
      </c>
      <c r="Y148" s="28">
        <f t="shared" si="98"/>
        <v>-3867714.2857142775</v>
      </c>
      <c r="Z148" s="28">
        <f t="shared" si="98"/>
        <v>-3833559.5238095159</v>
      </c>
      <c r="AA148" s="28">
        <f t="shared" si="98"/>
        <v>-3799440.4761904678</v>
      </c>
      <c r="AB148" s="28">
        <f t="shared" si="98"/>
        <v>-3765357.1428571348</v>
      </c>
      <c r="AC148" s="28">
        <f t="shared" si="98"/>
        <v>-3731309.5238095163</v>
      </c>
      <c r="AD148" s="28">
        <f t="shared" si="98"/>
        <v>-3697297.6190476115</v>
      </c>
      <c r="AE148" s="28">
        <f t="shared" si="98"/>
        <v>-3663321.4285714207</v>
      </c>
      <c r="AF148" s="28">
        <f t="shared" si="98"/>
        <v>-3629380.952380945</v>
      </c>
      <c r="AG148" s="28">
        <f t="shared" si="98"/>
        <v>-3595476.1904761838</v>
      </c>
      <c r="AH148" s="28">
        <f t="shared" si="98"/>
        <v>-3561607.1428571362</v>
      </c>
      <c r="AI148" s="28">
        <f t="shared" si="98"/>
        <v>-3527773.8095238027</v>
      </c>
      <c r="AJ148" s="28">
        <f t="shared" si="98"/>
        <v>-3493976.1904761838</v>
      </c>
      <c r="AK148" s="28">
        <f t="shared" si="98"/>
        <v>-3460214.2857142794</v>
      </c>
      <c r="AL148" s="28">
        <f t="shared" si="98"/>
        <v>-3426488.0952380891</v>
      </c>
      <c r="AM148" s="28">
        <f t="shared" si="98"/>
        <v>-3392797.6190476129</v>
      </c>
      <c r="AN148" s="28">
        <f t="shared" si="98"/>
        <v>-3359142.8571428512</v>
      </c>
      <c r="AO148" s="28">
        <f t="shared" si="98"/>
        <v>-3325523.8095238041</v>
      </c>
      <c r="AP148" s="28">
        <f t="shared" si="98"/>
        <v>-3291940.4761904706</v>
      </c>
      <c r="AQ148" s="28">
        <f t="shared" si="98"/>
        <v>-3258392.8571428512</v>
      </c>
      <c r="AR148" s="28">
        <f t="shared" si="98"/>
        <v>-3224880.9523809468</v>
      </c>
      <c r="AS148" s="28">
        <f t="shared" si="98"/>
        <v>-3191404.761904757</v>
      </c>
      <c r="AT148" s="28">
        <f t="shared" si="98"/>
        <v>-3157964.2857142808</v>
      </c>
      <c r="AU148" s="28">
        <f t="shared" si="98"/>
        <v>-3124559.5238095187</v>
      </c>
      <c r="AV148" s="28">
        <f t="shared" si="98"/>
        <v>-3091190.4761904716</v>
      </c>
      <c r="AW148" s="28">
        <f t="shared" si="98"/>
        <v>-3057857.1428571385</v>
      </c>
      <c r="AX148" s="28">
        <f t="shared" si="98"/>
        <v>-3024559.5238095191</v>
      </c>
      <c r="AY148" s="28">
        <f t="shared" si="98"/>
        <v>-2991297.6190476143</v>
      </c>
      <c r="AZ148" s="28">
        <f t="shared" si="98"/>
        <v>-2958071.4285714244</v>
      </c>
      <c r="BA148" s="28">
        <f t="shared" si="98"/>
        <v>-2924880.9523809482</v>
      </c>
      <c r="BB148" s="28">
        <f t="shared" si="98"/>
        <v>-2891726.1904761866</v>
      </c>
      <c r="BC148" s="28">
        <f t="shared" si="98"/>
        <v>-2858607.142857139</v>
      </c>
      <c r="BD148" s="28">
        <f t="shared" si="98"/>
        <v>-2825523.809523806</v>
      </c>
      <c r="BE148" s="28">
        <f t="shared" si="98"/>
        <v>-2792476.190476187</v>
      </c>
      <c r="BF148" s="28">
        <f t="shared" si="98"/>
        <v>-2759464.2857142827</v>
      </c>
      <c r="BG148" s="28">
        <f t="shared" si="98"/>
        <v>-2726488.0952380919</v>
      </c>
      <c r="BH148" s="28">
        <f t="shared" si="98"/>
        <v>-2693547.6190476161</v>
      </c>
      <c r="BI148" s="28">
        <f t="shared" si="98"/>
        <v>-2660642.857142854</v>
      </c>
      <c r="BJ148" s="28">
        <f t="shared" si="98"/>
        <v>-2627773.8095238069</v>
      </c>
      <c r="BK148" s="28">
        <f t="shared" si="98"/>
        <v>-2594940.4761904734</v>
      </c>
      <c r="BL148" s="28">
        <f t="shared" si="98"/>
        <v>-2562142.8571428549</v>
      </c>
      <c r="BM148" s="28">
        <f t="shared" si="98"/>
        <v>-2529380.9523809501</v>
      </c>
      <c r="BN148" s="28">
        <f t="shared" si="98"/>
        <v>-2496654.7619047598</v>
      </c>
      <c r="BO148" s="28">
        <f t="shared" si="98"/>
        <v>-2463964.2857142836</v>
      </c>
      <c r="BP148" s="28">
        <f t="shared" si="98"/>
        <v>-2431309.5238095219</v>
      </c>
      <c r="BQ148" s="28">
        <f t="shared" ref="BQ148:CI148" si="99">+BQ147+BQ145</f>
        <v>-2398690.4761904744</v>
      </c>
      <c r="BR148" s="28">
        <f t="shared" si="99"/>
        <v>-2366107.1428571413</v>
      </c>
      <c r="BS148" s="28">
        <f t="shared" si="99"/>
        <v>-2333559.5238095224</v>
      </c>
      <c r="BT148" s="28">
        <f t="shared" si="99"/>
        <v>-2301047.6190476175</v>
      </c>
      <c r="BU148" s="28">
        <f t="shared" si="99"/>
        <v>-2268571.4285714272</v>
      </c>
      <c r="BV148" s="28">
        <f t="shared" si="99"/>
        <v>-2236130.952380951</v>
      </c>
      <c r="BW148" s="28">
        <f t="shared" si="99"/>
        <v>-2203726.1904761889</v>
      </c>
      <c r="BX148" s="28">
        <f t="shared" si="99"/>
        <v>-2171357.1428571418</v>
      </c>
      <c r="BY148" s="28">
        <f t="shared" si="99"/>
        <v>-2139023.8095238083</v>
      </c>
      <c r="BZ148" s="28">
        <f t="shared" si="99"/>
        <v>-2106726.1904761894</v>
      </c>
      <c r="CA148" s="28">
        <f t="shared" si="99"/>
        <v>-2074464.2857142847</v>
      </c>
      <c r="CB148" s="28">
        <f t="shared" si="99"/>
        <v>-2042238.0952380945</v>
      </c>
      <c r="CC148" s="28">
        <f t="shared" si="99"/>
        <v>-2010047.6190476185</v>
      </c>
      <c r="CD148" s="28">
        <f t="shared" si="99"/>
        <v>-1977892.8571428566</v>
      </c>
      <c r="CE148" s="28">
        <f t="shared" si="99"/>
        <v>-1945773.809523809</v>
      </c>
      <c r="CF148" s="28">
        <f t="shared" si="99"/>
        <v>-1913690.4761904757</v>
      </c>
      <c r="CG148" s="28">
        <f t="shared" si="99"/>
        <v>-1881642.8571428568</v>
      </c>
      <c r="CH148" s="28">
        <f t="shared" si="99"/>
        <v>-1849630.9523809522</v>
      </c>
      <c r="CI148" s="28">
        <f t="shared" si="99"/>
        <v>-1817654.7619047619</v>
      </c>
    </row>
    <row r="149" spans="1:123" ht="15.75" thickBot="1" x14ac:dyDescent="0.3">
      <c r="B149" s="51">
        <f>+(C149+1)^12-1</f>
        <v>0.24610832185758413</v>
      </c>
      <c r="C149" s="50">
        <f>+IRR(C148:CI148)</f>
        <v>1.8504572400518837E-2</v>
      </c>
    </row>
    <row r="151" spans="1:123" ht="18.75" x14ac:dyDescent="0.3">
      <c r="A151">
        <v>120</v>
      </c>
      <c r="B151" s="30" t="s">
        <v>66</v>
      </c>
      <c r="C151" s="29">
        <v>0</v>
      </c>
      <c r="D151" s="29">
        <v>1</v>
      </c>
      <c r="E151" s="29">
        <f>+D151+1</f>
        <v>2</v>
      </c>
      <c r="F151" s="29">
        <f t="shared" ref="F151:BQ151" si="100">+E151+1</f>
        <v>3</v>
      </c>
      <c r="G151" s="29">
        <f t="shared" si="100"/>
        <v>4</v>
      </c>
      <c r="H151" s="29">
        <f t="shared" si="100"/>
        <v>5</v>
      </c>
      <c r="I151" s="29">
        <f t="shared" si="100"/>
        <v>6</v>
      </c>
      <c r="J151" s="29">
        <f t="shared" si="100"/>
        <v>7</v>
      </c>
      <c r="K151" s="29">
        <f t="shared" si="100"/>
        <v>8</v>
      </c>
      <c r="L151" s="29">
        <f t="shared" si="100"/>
        <v>9</v>
      </c>
      <c r="M151" s="29">
        <f t="shared" si="100"/>
        <v>10</v>
      </c>
      <c r="N151" s="29">
        <f t="shared" si="100"/>
        <v>11</v>
      </c>
      <c r="O151" s="29">
        <f t="shared" si="100"/>
        <v>12</v>
      </c>
      <c r="P151" s="29">
        <f t="shared" si="100"/>
        <v>13</v>
      </c>
      <c r="Q151" s="29">
        <f t="shared" si="100"/>
        <v>14</v>
      </c>
      <c r="R151" s="29">
        <f t="shared" si="100"/>
        <v>15</v>
      </c>
      <c r="S151" s="29">
        <f t="shared" si="100"/>
        <v>16</v>
      </c>
      <c r="T151" s="29">
        <f t="shared" si="100"/>
        <v>17</v>
      </c>
      <c r="U151" s="29">
        <f t="shared" si="100"/>
        <v>18</v>
      </c>
      <c r="V151" s="29">
        <f t="shared" si="100"/>
        <v>19</v>
      </c>
      <c r="W151" s="29">
        <f t="shared" si="100"/>
        <v>20</v>
      </c>
      <c r="X151" s="29">
        <f t="shared" si="100"/>
        <v>21</v>
      </c>
      <c r="Y151" s="29">
        <f t="shared" si="100"/>
        <v>22</v>
      </c>
      <c r="Z151" s="29">
        <f t="shared" si="100"/>
        <v>23</v>
      </c>
      <c r="AA151" s="29">
        <f t="shared" si="100"/>
        <v>24</v>
      </c>
      <c r="AB151" s="29">
        <f t="shared" si="100"/>
        <v>25</v>
      </c>
      <c r="AC151" s="29">
        <f t="shared" si="100"/>
        <v>26</v>
      </c>
      <c r="AD151" s="29">
        <f t="shared" si="100"/>
        <v>27</v>
      </c>
      <c r="AE151" s="29">
        <f t="shared" si="100"/>
        <v>28</v>
      </c>
      <c r="AF151" s="29">
        <f t="shared" si="100"/>
        <v>29</v>
      </c>
      <c r="AG151" s="29">
        <f t="shared" si="100"/>
        <v>30</v>
      </c>
      <c r="AH151" s="29">
        <f t="shared" si="100"/>
        <v>31</v>
      </c>
      <c r="AI151" s="29">
        <f t="shared" si="100"/>
        <v>32</v>
      </c>
      <c r="AJ151" s="29">
        <f t="shared" si="100"/>
        <v>33</v>
      </c>
      <c r="AK151" s="29">
        <f t="shared" si="100"/>
        <v>34</v>
      </c>
      <c r="AL151" s="29">
        <f t="shared" si="100"/>
        <v>35</v>
      </c>
      <c r="AM151" s="29">
        <f t="shared" si="100"/>
        <v>36</v>
      </c>
      <c r="AN151" s="29">
        <f t="shared" si="100"/>
        <v>37</v>
      </c>
      <c r="AO151" s="29">
        <f t="shared" si="100"/>
        <v>38</v>
      </c>
      <c r="AP151" s="29">
        <f t="shared" si="100"/>
        <v>39</v>
      </c>
      <c r="AQ151" s="29">
        <f t="shared" si="100"/>
        <v>40</v>
      </c>
      <c r="AR151" s="29">
        <f t="shared" si="100"/>
        <v>41</v>
      </c>
      <c r="AS151" s="29">
        <f t="shared" si="100"/>
        <v>42</v>
      </c>
      <c r="AT151" s="29">
        <f t="shared" si="100"/>
        <v>43</v>
      </c>
      <c r="AU151" s="29">
        <f t="shared" si="100"/>
        <v>44</v>
      </c>
      <c r="AV151" s="29">
        <f t="shared" si="100"/>
        <v>45</v>
      </c>
      <c r="AW151" s="29">
        <f t="shared" si="100"/>
        <v>46</v>
      </c>
      <c r="AX151" s="29">
        <f t="shared" si="100"/>
        <v>47</v>
      </c>
      <c r="AY151" s="29">
        <f t="shared" si="100"/>
        <v>48</v>
      </c>
      <c r="AZ151" s="29">
        <f t="shared" si="100"/>
        <v>49</v>
      </c>
      <c r="BA151" s="29">
        <f t="shared" si="100"/>
        <v>50</v>
      </c>
      <c r="BB151" s="29">
        <f t="shared" si="100"/>
        <v>51</v>
      </c>
      <c r="BC151" s="29">
        <f t="shared" si="100"/>
        <v>52</v>
      </c>
      <c r="BD151" s="29">
        <f t="shared" si="100"/>
        <v>53</v>
      </c>
      <c r="BE151" s="29">
        <f t="shared" si="100"/>
        <v>54</v>
      </c>
      <c r="BF151" s="29">
        <f t="shared" si="100"/>
        <v>55</v>
      </c>
      <c r="BG151" s="29">
        <f t="shared" si="100"/>
        <v>56</v>
      </c>
      <c r="BH151" s="29">
        <f t="shared" si="100"/>
        <v>57</v>
      </c>
      <c r="BI151" s="29">
        <f t="shared" si="100"/>
        <v>58</v>
      </c>
      <c r="BJ151" s="29">
        <f t="shared" si="100"/>
        <v>59</v>
      </c>
      <c r="BK151" s="29">
        <f t="shared" si="100"/>
        <v>60</v>
      </c>
      <c r="BL151" s="29">
        <f t="shared" si="100"/>
        <v>61</v>
      </c>
      <c r="BM151" s="29">
        <f t="shared" si="100"/>
        <v>62</v>
      </c>
      <c r="BN151" s="29">
        <f t="shared" si="100"/>
        <v>63</v>
      </c>
      <c r="BO151" s="29">
        <f t="shared" si="100"/>
        <v>64</v>
      </c>
      <c r="BP151" s="29">
        <f t="shared" si="100"/>
        <v>65</v>
      </c>
      <c r="BQ151" s="29">
        <f t="shared" si="100"/>
        <v>66</v>
      </c>
      <c r="BR151" s="29">
        <f t="shared" ref="BR151:DS151" si="101">+BQ151+1</f>
        <v>67</v>
      </c>
      <c r="BS151" s="29">
        <f t="shared" si="101"/>
        <v>68</v>
      </c>
      <c r="BT151" s="29">
        <f t="shared" si="101"/>
        <v>69</v>
      </c>
      <c r="BU151" s="29">
        <f t="shared" si="101"/>
        <v>70</v>
      </c>
      <c r="BV151" s="29">
        <f t="shared" si="101"/>
        <v>71</v>
      </c>
      <c r="BW151" s="29">
        <f t="shared" si="101"/>
        <v>72</v>
      </c>
      <c r="BX151" s="29">
        <f t="shared" si="101"/>
        <v>73</v>
      </c>
      <c r="BY151" s="29">
        <f t="shared" si="101"/>
        <v>74</v>
      </c>
      <c r="BZ151" s="29">
        <f t="shared" si="101"/>
        <v>75</v>
      </c>
      <c r="CA151" s="29">
        <f t="shared" si="101"/>
        <v>76</v>
      </c>
      <c r="CB151" s="29">
        <f t="shared" si="101"/>
        <v>77</v>
      </c>
      <c r="CC151" s="29">
        <f t="shared" si="101"/>
        <v>78</v>
      </c>
      <c r="CD151" s="29">
        <f t="shared" si="101"/>
        <v>79</v>
      </c>
      <c r="CE151" s="29">
        <f t="shared" si="101"/>
        <v>80</v>
      </c>
      <c r="CF151" s="29">
        <f t="shared" si="101"/>
        <v>81</v>
      </c>
      <c r="CG151" s="29">
        <f t="shared" si="101"/>
        <v>82</v>
      </c>
      <c r="CH151" s="29">
        <f t="shared" si="101"/>
        <v>83</v>
      </c>
      <c r="CI151" s="29">
        <f t="shared" si="101"/>
        <v>84</v>
      </c>
      <c r="CJ151" s="29">
        <f t="shared" si="101"/>
        <v>85</v>
      </c>
      <c r="CK151" s="29">
        <f t="shared" si="101"/>
        <v>86</v>
      </c>
      <c r="CL151" s="29">
        <f t="shared" si="101"/>
        <v>87</v>
      </c>
      <c r="CM151" s="29">
        <f t="shared" si="101"/>
        <v>88</v>
      </c>
      <c r="CN151" s="29">
        <f t="shared" si="101"/>
        <v>89</v>
      </c>
      <c r="CO151" s="29">
        <f t="shared" si="101"/>
        <v>90</v>
      </c>
      <c r="CP151" s="29">
        <f t="shared" si="101"/>
        <v>91</v>
      </c>
      <c r="CQ151" s="29">
        <f t="shared" si="101"/>
        <v>92</v>
      </c>
      <c r="CR151" s="29">
        <f t="shared" si="101"/>
        <v>93</v>
      </c>
      <c r="CS151" s="29">
        <f t="shared" si="101"/>
        <v>94</v>
      </c>
      <c r="CT151" s="29">
        <f t="shared" si="101"/>
        <v>95</v>
      </c>
      <c r="CU151" s="29">
        <f t="shared" si="101"/>
        <v>96</v>
      </c>
      <c r="CV151" s="29">
        <f t="shared" si="101"/>
        <v>97</v>
      </c>
      <c r="CW151" s="29">
        <f t="shared" si="101"/>
        <v>98</v>
      </c>
      <c r="CX151" s="29">
        <f t="shared" si="101"/>
        <v>99</v>
      </c>
      <c r="CY151" s="29">
        <f t="shared" si="101"/>
        <v>100</v>
      </c>
      <c r="CZ151" s="29">
        <f t="shared" si="101"/>
        <v>101</v>
      </c>
      <c r="DA151" s="29">
        <f t="shared" si="101"/>
        <v>102</v>
      </c>
      <c r="DB151" s="29">
        <f t="shared" si="101"/>
        <v>103</v>
      </c>
      <c r="DC151" s="29">
        <f t="shared" si="101"/>
        <v>104</v>
      </c>
      <c r="DD151" s="29">
        <f t="shared" si="101"/>
        <v>105</v>
      </c>
      <c r="DE151" s="29">
        <f t="shared" si="101"/>
        <v>106</v>
      </c>
      <c r="DF151" s="29">
        <f t="shared" si="101"/>
        <v>107</v>
      </c>
      <c r="DG151" s="29">
        <f t="shared" si="101"/>
        <v>108</v>
      </c>
      <c r="DH151" s="29">
        <f t="shared" si="101"/>
        <v>109</v>
      </c>
      <c r="DI151" s="29">
        <f t="shared" si="101"/>
        <v>110</v>
      </c>
      <c r="DJ151" s="29">
        <f t="shared" si="101"/>
        <v>111</v>
      </c>
      <c r="DK151" s="29">
        <f t="shared" si="101"/>
        <v>112</v>
      </c>
      <c r="DL151" s="29">
        <f t="shared" si="101"/>
        <v>113</v>
      </c>
      <c r="DM151" s="29">
        <f t="shared" si="101"/>
        <v>114</v>
      </c>
      <c r="DN151" s="29">
        <f t="shared" si="101"/>
        <v>115</v>
      </c>
      <c r="DO151" s="29">
        <f t="shared" si="101"/>
        <v>116</v>
      </c>
      <c r="DP151" s="29">
        <f t="shared" si="101"/>
        <v>117</v>
      </c>
      <c r="DQ151" s="29">
        <f t="shared" si="101"/>
        <v>118</v>
      </c>
      <c r="DR151" s="29">
        <f t="shared" si="101"/>
        <v>119</v>
      </c>
      <c r="DS151" s="29">
        <f t="shared" si="101"/>
        <v>120</v>
      </c>
    </row>
    <row r="152" spans="1:123" x14ac:dyDescent="0.25">
      <c r="B152" s="27" t="s">
        <v>60</v>
      </c>
      <c r="C152" s="5">
        <f>+$C$5</f>
        <v>150000000</v>
      </c>
      <c r="D152" s="28">
        <f>+C152+D154</f>
        <v>148750000</v>
      </c>
      <c r="E152" s="28">
        <f t="shared" ref="E152:BP152" si="102">+D152+E154</f>
        <v>147500000</v>
      </c>
      <c r="F152" s="28">
        <f t="shared" si="102"/>
        <v>146250000</v>
      </c>
      <c r="G152" s="28">
        <f t="shared" si="102"/>
        <v>145000000</v>
      </c>
      <c r="H152" s="28">
        <f t="shared" si="102"/>
        <v>143750000</v>
      </c>
      <c r="I152" s="28">
        <f t="shared" si="102"/>
        <v>142500000</v>
      </c>
      <c r="J152" s="28">
        <f t="shared" si="102"/>
        <v>141250000</v>
      </c>
      <c r="K152" s="28">
        <f t="shared" si="102"/>
        <v>140000000</v>
      </c>
      <c r="L152" s="28">
        <f t="shared" si="102"/>
        <v>138750000</v>
      </c>
      <c r="M152" s="28">
        <f t="shared" si="102"/>
        <v>137500000</v>
      </c>
      <c r="N152" s="28">
        <f t="shared" si="102"/>
        <v>136250000</v>
      </c>
      <c r="O152" s="28">
        <f t="shared" si="102"/>
        <v>135000000</v>
      </c>
      <c r="P152" s="28">
        <f t="shared" si="102"/>
        <v>133750000</v>
      </c>
      <c r="Q152" s="28">
        <f t="shared" si="102"/>
        <v>132500000</v>
      </c>
      <c r="R152" s="28">
        <f t="shared" si="102"/>
        <v>131250000</v>
      </c>
      <c r="S152" s="28">
        <f t="shared" si="102"/>
        <v>130000000</v>
      </c>
      <c r="T152" s="28">
        <f t="shared" si="102"/>
        <v>128750000</v>
      </c>
      <c r="U152" s="28">
        <f t="shared" si="102"/>
        <v>127500000</v>
      </c>
      <c r="V152" s="28">
        <f t="shared" si="102"/>
        <v>126250000</v>
      </c>
      <c r="W152" s="28">
        <f t="shared" si="102"/>
        <v>125000000</v>
      </c>
      <c r="X152" s="28">
        <f t="shared" si="102"/>
        <v>123750000</v>
      </c>
      <c r="Y152" s="28">
        <f t="shared" si="102"/>
        <v>122500000</v>
      </c>
      <c r="Z152" s="28">
        <f t="shared" si="102"/>
        <v>121250000</v>
      </c>
      <c r="AA152" s="28">
        <f t="shared" si="102"/>
        <v>120000000</v>
      </c>
      <c r="AB152" s="28">
        <f t="shared" si="102"/>
        <v>118750000</v>
      </c>
      <c r="AC152" s="28">
        <f t="shared" si="102"/>
        <v>117500000</v>
      </c>
      <c r="AD152" s="28">
        <f t="shared" si="102"/>
        <v>116250000</v>
      </c>
      <c r="AE152" s="28">
        <f t="shared" si="102"/>
        <v>115000000</v>
      </c>
      <c r="AF152" s="28">
        <f t="shared" si="102"/>
        <v>113750000</v>
      </c>
      <c r="AG152" s="28">
        <f t="shared" si="102"/>
        <v>112500000</v>
      </c>
      <c r="AH152" s="28">
        <f t="shared" si="102"/>
        <v>111250000</v>
      </c>
      <c r="AI152" s="28">
        <f t="shared" si="102"/>
        <v>110000000</v>
      </c>
      <c r="AJ152" s="28">
        <f t="shared" si="102"/>
        <v>108750000</v>
      </c>
      <c r="AK152" s="28">
        <f t="shared" si="102"/>
        <v>107500000</v>
      </c>
      <c r="AL152" s="28">
        <f t="shared" si="102"/>
        <v>106250000</v>
      </c>
      <c r="AM152" s="28">
        <f t="shared" si="102"/>
        <v>105000000</v>
      </c>
      <c r="AN152" s="28">
        <f t="shared" si="102"/>
        <v>103750000</v>
      </c>
      <c r="AO152" s="28">
        <f t="shared" si="102"/>
        <v>102500000</v>
      </c>
      <c r="AP152" s="28">
        <f t="shared" si="102"/>
        <v>101250000</v>
      </c>
      <c r="AQ152" s="28">
        <f t="shared" si="102"/>
        <v>100000000</v>
      </c>
      <c r="AR152" s="28">
        <f t="shared" si="102"/>
        <v>98750000</v>
      </c>
      <c r="AS152" s="28">
        <f t="shared" si="102"/>
        <v>97500000</v>
      </c>
      <c r="AT152" s="28">
        <f t="shared" si="102"/>
        <v>96250000</v>
      </c>
      <c r="AU152" s="28">
        <f t="shared" si="102"/>
        <v>95000000</v>
      </c>
      <c r="AV152" s="28">
        <f t="shared" si="102"/>
        <v>93750000</v>
      </c>
      <c r="AW152" s="28">
        <f t="shared" si="102"/>
        <v>92500000</v>
      </c>
      <c r="AX152" s="28">
        <f t="shared" si="102"/>
        <v>91250000</v>
      </c>
      <c r="AY152" s="28">
        <f t="shared" si="102"/>
        <v>90000000</v>
      </c>
      <c r="AZ152" s="28">
        <f t="shared" si="102"/>
        <v>88750000</v>
      </c>
      <c r="BA152" s="28">
        <f t="shared" si="102"/>
        <v>87500000</v>
      </c>
      <c r="BB152" s="28">
        <f t="shared" si="102"/>
        <v>86250000</v>
      </c>
      <c r="BC152" s="28">
        <f t="shared" si="102"/>
        <v>85000000</v>
      </c>
      <c r="BD152" s="28">
        <f t="shared" si="102"/>
        <v>83750000</v>
      </c>
      <c r="BE152" s="28">
        <f t="shared" si="102"/>
        <v>82500000</v>
      </c>
      <c r="BF152" s="28">
        <f t="shared" si="102"/>
        <v>81250000</v>
      </c>
      <c r="BG152" s="28">
        <f t="shared" si="102"/>
        <v>80000000</v>
      </c>
      <c r="BH152" s="28">
        <f t="shared" si="102"/>
        <v>78750000</v>
      </c>
      <c r="BI152" s="28">
        <f t="shared" si="102"/>
        <v>77500000</v>
      </c>
      <c r="BJ152" s="28">
        <f t="shared" si="102"/>
        <v>76250000</v>
      </c>
      <c r="BK152" s="28">
        <f t="shared" si="102"/>
        <v>75000000</v>
      </c>
      <c r="BL152" s="28">
        <f t="shared" si="102"/>
        <v>73750000</v>
      </c>
      <c r="BM152" s="28">
        <f t="shared" si="102"/>
        <v>72500000</v>
      </c>
      <c r="BN152" s="28">
        <f t="shared" si="102"/>
        <v>71250000</v>
      </c>
      <c r="BO152" s="28">
        <f t="shared" si="102"/>
        <v>70000000</v>
      </c>
      <c r="BP152" s="28">
        <f t="shared" si="102"/>
        <v>68750000</v>
      </c>
      <c r="BQ152" s="28">
        <f t="shared" ref="BQ152:DS152" si="103">+BP152+BQ154</f>
        <v>67500000</v>
      </c>
      <c r="BR152" s="28">
        <f t="shared" si="103"/>
        <v>66250000</v>
      </c>
      <c r="BS152" s="28">
        <f t="shared" si="103"/>
        <v>65000000</v>
      </c>
      <c r="BT152" s="28">
        <f t="shared" si="103"/>
        <v>63750000</v>
      </c>
      <c r="BU152" s="28">
        <f t="shared" si="103"/>
        <v>62500000</v>
      </c>
      <c r="BV152" s="28">
        <f t="shared" si="103"/>
        <v>61250000</v>
      </c>
      <c r="BW152" s="28">
        <f t="shared" si="103"/>
        <v>60000000</v>
      </c>
      <c r="BX152" s="28">
        <f t="shared" si="103"/>
        <v>58750000</v>
      </c>
      <c r="BY152" s="28">
        <f t="shared" si="103"/>
        <v>57500000</v>
      </c>
      <c r="BZ152" s="28">
        <f t="shared" si="103"/>
        <v>56250000</v>
      </c>
      <c r="CA152" s="28">
        <f t="shared" si="103"/>
        <v>55000000</v>
      </c>
      <c r="CB152" s="28">
        <f t="shared" si="103"/>
        <v>53750000</v>
      </c>
      <c r="CC152" s="28">
        <f t="shared" si="103"/>
        <v>52500000</v>
      </c>
      <c r="CD152" s="28">
        <f t="shared" si="103"/>
        <v>51250000</v>
      </c>
      <c r="CE152" s="28">
        <f t="shared" si="103"/>
        <v>50000000</v>
      </c>
      <c r="CF152" s="28">
        <f t="shared" si="103"/>
        <v>48750000</v>
      </c>
      <c r="CG152" s="28">
        <f t="shared" si="103"/>
        <v>47500000</v>
      </c>
      <c r="CH152" s="28">
        <f t="shared" si="103"/>
        <v>46250000</v>
      </c>
      <c r="CI152" s="28">
        <f t="shared" si="103"/>
        <v>45000000</v>
      </c>
      <c r="CJ152" s="28">
        <f t="shared" si="103"/>
        <v>43750000</v>
      </c>
      <c r="CK152" s="28">
        <f t="shared" si="103"/>
        <v>42500000</v>
      </c>
      <c r="CL152" s="28">
        <f t="shared" si="103"/>
        <v>41250000</v>
      </c>
      <c r="CM152" s="28">
        <f t="shared" si="103"/>
        <v>40000000</v>
      </c>
      <c r="CN152" s="28">
        <f t="shared" si="103"/>
        <v>38750000</v>
      </c>
      <c r="CO152" s="28">
        <f t="shared" si="103"/>
        <v>37500000</v>
      </c>
      <c r="CP152" s="28">
        <f t="shared" si="103"/>
        <v>36250000</v>
      </c>
      <c r="CQ152" s="28">
        <f t="shared" si="103"/>
        <v>35000000</v>
      </c>
      <c r="CR152" s="28">
        <f t="shared" si="103"/>
        <v>33750000</v>
      </c>
      <c r="CS152" s="28">
        <f t="shared" si="103"/>
        <v>32500000</v>
      </c>
      <c r="CT152" s="28">
        <f t="shared" si="103"/>
        <v>31250000</v>
      </c>
      <c r="CU152" s="28">
        <f t="shared" si="103"/>
        <v>30000000</v>
      </c>
      <c r="CV152" s="28">
        <f t="shared" si="103"/>
        <v>28750000</v>
      </c>
      <c r="CW152" s="28">
        <f t="shared" si="103"/>
        <v>27500000</v>
      </c>
      <c r="CX152" s="28">
        <f t="shared" si="103"/>
        <v>26250000</v>
      </c>
      <c r="CY152" s="28">
        <f t="shared" si="103"/>
        <v>25000000</v>
      </c>
      <c r="CZ152" s="28">
        <f t="shared" si="103"/>
        <v>23750000</v>
      </c>
      <c r="DA152" s="28">
        <f t="shared" si="103"/>
        <v>22500000</v>
      </c>
      <c r="DB152" s="28">
        <f t="shared" si="103"/>
        <v>21250000</v>
      </c>
      <c r="DC152" s="28">
        <f t="shared" si="103"/>
        <v>20000000</v>
      </c>
      <c r="DD152" s="28">
        <f t="shared" si="103"/>
        <v>18750000</v>
      </c>
      <c r="DE152" s="28">
        <f t="shared" si="103"/>
        <v>17500000</v>
      </c>
      <c r="DF152" s="28">
        <f t="shared" si="103"/>
        <v>16250000</v>
      </c>
      <c r="DG152" s="28">
        <f t="shared" si="103"/>
        <v>15000000</v>
      </c>
      <c r="DH152" s="28">
        <f t="shared" si="103"/>
        <v>13750000</v>
      </c>
      <c r="DI152" s="28">
        <f t="shared" si="103"/>
        <v>12500000</v>
      </c>
      <c r="DJ152" s="28">
        <f t="shared" si="103"/>
        <v>11250000</v>
      </c>
      <c r="DK152" s="28">
        <f t="shared" si="103"/>
        <v>10000000</v>
      </c>
      <c r="DL152" s="28">
        <f t="shared" si="103"/>
        <v>8750000</v>
      </c>
      <c r="DM152" s="28">
        <f t="shared" si="103"/>
        <v>7500000</v>
      </c>
      <c r="DN152" s="28">
        <f t="shared" si="103"/>
        <v>6250000</v>
      </c>
      <c r="DO152" s="28">
        <f t="shared" si="103"/>
        <v>5000000</v>
      </c>
      <c r="DP152" s="28">
        <f t="shared" si="103"/>
        <v>3750000</v>
      </c>
      <c r="DQ152" s="28">
        <f t="shared" si="103"/>
        <v>2500000</v>
      </c>
      <c r="DR152" s="28">
        <f t="shared" si="103"/>
        <v>1250000</v>
      </c>
      <c r="DS152" s="28">
        <f t="shared" si="103"/>
        <v>0</v>
      </c>
    </row>
    <row r="153" spans="1:123" x14ac:dyDescent="0.25">
      <c r="B153" s="27" t="s">
        <v>37</v>
      </c>
      <c r="D153" s="28">
        <f>-C$152*$C$14</f>
        <v>-2499999.9999999912</v>
      </c>
      <c r="E153" s="28">
        <f>-D$152*$C$14</f>
        <v>-2479166.6666666577</v>
      </c>
      <c r="F153" s="28">
        <f t="shared" ref="F153:BQ153" si="104">-E$152*$C$14</f>
        <v>-2458333.3333333246</v>
      </c>
      <c r="G153" s="28">
        <f t="shared" si="104"/>
        <v>-2437499.9999999912</v>
      </c>
      <c r="H153" s="28">
        <f t="shared" si="104"/>
        <v>-2416666.6666666581</v>
      </c>
      <c r="I153" s="28">
        <f t="shared" si="104"/>
        <v>-2395833.3333333246</v>
      </c>
      <c r="J153" s="28">
        <f t="shared" si="104"/>
        <v>-2374999.9999999916</v>
      </c>
      <c r="K153" s="28">
        <f t="shared" si="104"/>
        <v>-2354166.6666666581</v>
      </c>
      <c r="L153" s="28">
        <f t="shared" si="104"/>
        <v>-2333333.3333333251</v>
      </c>
      <c r="M153" s="28">
        <f t="shared" si="104"/>
        <v>-2312499.9999999916</v>
      </c>
      <c r="N153" s="28">
        <f t="shared" si="104"/>
        <v>-2291666.6666666586</v>
      </c>
      <c r="O153" s="28">
        <f t="shared" si="104"/>
        <v>-2270833.3333333251</v>
      </c>
      <c r="P153" s="28">
        <f t="shared" si="104"/>
        <v>-2249999.9999999921</v>
      </c>
      <c r="Q153" s="28">
        <f t="shared" si="104"/>
        <v>-2229166.6666666586</v>
      </c>
      <c r="R153" s="28">
        <f t="shared" si="104"/>
        <v>-2208333.3333333256</v>
      </c>
      <c r="S153" s="28">
        <f t="shared" si="104"/>
        <v>-2187499.9999999921</v>
      </c>
      <c r="T153" s="28">
        <f t="shared" si="104"/>
        <v>-2166666.6666666591</v>
      </c>
      <c r="U153" s="28">
        <f t="shared" si="104"/>
        <v>-2145833.3333333256</v>
      </c>
      <c r="V153" s="28">
        <f t="shared" si="104"/>
        <v>-2124999.9999999925</v>
      </c>
      <c r="W153" s="28">
        <f t="shared" si="104"/>
        <v>-2104166.6666666591</v>
      </c>
      <c r="X153" s="28">
        <f t="shared" si="104"/>
        <v>-2083333.333333326</v>
      </c>
      <c r="Y153" s="28">
        <f t="shared" si="104"/>
        <v>-2062499.9999999928</v>
      </c>
      <c r="Z153" s="28">
        <f t="shared" si="104"/>
        <v>-2041666.6666666595</v>
      </c>
      <c r="AA153" s="28">
        <f t="shared" si="104"/>
        <v>-2020833.333333326</v>
      </c>
      <c r="AB153" s="28">
        <f t="shared" si="104"/>
        <v>-1999999.9999999928</v>
      </c>
      <c r="AC153" s="28">
        <f t="shared" si="104"/>
        <v>-1979166.6666666595</v>
      </c>
      <c r="AD153" s="28">
        <f t="shared" si="104"/>
        <v>-1958333.3333333263</v>
      </c>
      <c r="AE153" s="28">
        <f t="shared" si="104"/>
        <v>-1937499.999999993</v>
      </c>
      <c r="AF153" s="28">
        <f t="shared" si="104"/>
        <v>-1916666.6666666598</v>
      </c>
      <c r="AG153" s="28">
        <f t="shared" si="104"/>
        <v>-1895833.3333333265</v>
      </c>
      <c r="AH153" s="28">
        <f t="shared" si="104"/>
        <v>-1874999.9999999932</v>
      </c>
      <c r="AI153" s="28">
        <f t="shared" si="104"/>
        <v>-1854166.66666666</v>
      </c>
      <c r="AJ153" s="28">
        <f t="shared" si="104"/>
        <v>-1833333.3333333267</v>
      </c>
      <c r="AK153" s="28">
        <f t="shared" si="104"/>
        <v>-1812499.9999999935</v>
      </c>
      <c r="AL153" s="28">
        <f t="shared" si="104"/>
        <v>-1791666.6666666602</v>
      </c>
      <c r="AM153" s="28">
        <f t="shared" si="104"/>
        <v>-1770833.333333327</v>
      </c>
      <c r="AN153" s="28">
        <f t="shared" si="104"/>
        <v>-1749999.9999999937</v>
      </c>
      <c r="AO153" s="28">
        <f t="shared" si="104"/>
        <v>-1729166.6666666605</v>
      </c>
      <c r="AP153" s="28">
        <f t="shared" si="104"/>
        <v>-1708333.3333333272</v>
      </c>
      <c r="AQ153" s="28">
        <f t="shared" si="104"/>
        <v>-1687499.9999999939</v>
      </c>
      <c r="AR153" s="28">
        <f t="shared" si="104"/>
        <v>-1666666.6666666607</v>
      </c>
      <c r="AS153" s="28">
        <f t="shared" si="104"/>
        <v>-1645833.3333333274</v>
      </c>
      <c r="AT153" s="28">
        <f t="shared" si="104"/>
        <v>-1624999.9999999942</v>
      </c>
      <c r="AU153" s="28">
        <f t="shared" si="104"/>
        <v>-1604166.6666666609</v>
      </c>
      <c r="AV153" s="28">
        <f t="shared" si="104"/>
        <v>-1583333.3333333277</v>
      </c>
      <c r="AW153" s="28">
        <f t="shared" si="104"/>
        <v>-1562499.9999999944</v>
      </c>
      <c r="AX153" s="28">
        <f t="shared" si="104"/>
        <v>-1541666.6666666612</v>
      </c>
      <c r="AY153" s="28">
        <f t="shared" si="104"/>
        <v>-1520833.3333333279</v>
      </c>
      <c r="AZ153" s="28">
        <f t="shared" si="104"/>
        <v>-1499999.9999999946</v>
      </c>
      <c r="BA153" s="28">
        <f t="shared" si="104"/>
        <v>-1479166.6666666614</v>
      </c>
      <c r="BB153" s="28">
        <f t="shared" si="104"/>
        <v>-1458333.3333333281</v>
      </c>
      <c r="BC153" s="28">
        <f t="shared" si="104"/>
        <v>-1437499.9999999949</v>
      </c>
      <c r="BD153" s="28">
        <f t="shared" si="104"/>
        <v>-1416666.6666666616</v>
      </c>
      <c r="BE153" s="28">
        <f t="shared" si="104"/>
        <v>-1395833.3333333284</v>
      </c>
      <c r="BF153" s="28">
        <f t="shared" si="104"/>
        <v>-1374999.9999999951</v>
      </c>
      <c r="BG153" s="28">
        <f t="shared" si="104"/>
        <v>-1354166.6666666619</v>
      </c>
      <c r="BH153" s="28">
        <f t="shared" si="104"/>
        <v>-1333333.3333333286</v>
      </c>
      <c r="BI153" s="28">
        <f t="shared" si="104"/>
        <v>-1312499.9999999953</v>
      </c>
      <c r="BJ153" s="28">
        <f t="shared" si="104"/>
        <v>-1291666.6666666621</v>
      </c>
      <c r="BK153" s="28">
        <f t="shared" si="104"/>
        <v>-1270833.3333333288</v>
      </c>
      <c r="BL153" s="28">
        <f t="shared" si="104"/>
        <v>-1249999.9999999956</v>
      </c>
      <c r="BM153" s="28">
        <f t="shared" si="104"/>
        <v>-1229166.6666666623</v>
      </c>
      <c r="BN153" s="28">
        <f t="shared" si="104"/>
        <v>-1208333.3333333291</v>
      </c>
      <c r="BO153" s="28">
        <f t="shared" si="104"/>
        <v>-1187499.9999999958</v>
      </c>
      <c r="BP153" s="28">
        <f t="shared" si="104"/>
        <v>-1166666.6666666626</v>
      </c>
      <c r="BQ153" s="28">
        <f t="shared" si="104"/>
        <v>-1145833.3333333293</v>
      </c>
      <c r="BR153" s="28">
        <f t="shared" ref="BR153:DR153" si="105">-BQ$152*$C$14</f>
        <v>-1124999.999999996</v>
      </c>
      <c r="BS153" s="28">
        <f t="shared" si="105"/>
        <v>-1104166.6666666628</v>
      </c>
      <c r="BT153" s="28">
        <f t="shared" si="105"/>
        <v>-1083333.3333333295</v>
      </c>
      <c r="BU153" s="28">
        <f t="shared" si="105"/>
        <v>-1062499.9999999963</v>
      </c>
      <c r="BV153" s="28">
        <f t="shared" si="105"/>
        <v>-1041666.666666663</v>
      </c>
      <c r="BW153" s="28">
        <f t="shared" si="105"/>
        <v>-1020833.3333333298</v>
      </c>
      <c r="BX153" s="28">
        <f t="shared" si="105"/>
        <v>-999999.99999999639</v>
      </c>
      <c r="BY153" s="28">
        <f t="shared" si="105"/>
        <v>-979166.66666666314</v>
      </c>
      <c r="BZ153" s="28">
        <f t="shared" si="105"/>
        <v>-958333.33333332988</v>
      </c>
      <c r="CA153" s="28">
        <f t="shared" si="105"/>
        <v>-937499.99999999662</v>
      </c>
      <c r="CB153" s="28">
        <f t="shared" si="105"/>
        <v>-916666.66666666337</v>
      </c>
      <c r="CC153" s="28">
        <f t="shared" si="105"/>
        <v>-895833.33333333011</v>
      </c>
      <c r="CD153" s="28">
        <f t="shared" si="105"/>
        <v>-874999.99999999686</v>
      </c>
      <c r="CE153" s="28">
        <f t="shared" si="105"/>
        <v>-854166.6666666636</v>
      </c>
      <c r="CF153" s="28">
        <f t="shared" si="105"/>
        <v>-833333.33333333035</v>
      </c>
      <c r="CG153" s="28">
        <f t="shared" si="105"/>
        <v>-812499.99999999709</v>
      </c>
      <c r="CH153" s="28">
        <f t="shared" si="105"/>
        <v>-791666.66666666383</v>
      </c>
      <c r="CI153" s="28">
        <f t="shared" si="105"/>
        <v>-770833.33333333058</v>
      </c>
      <c r="CJ153" s="28">
        <f t="shared" si="105"/>
        <v>-749999.99999999732</v>
      </c>
      <c r="CK153" s="28">
        <f t="shared" si="105"/>
        <v>-729166.66666666407</v>
      </c>
      <c r="CL153" s="28">
        <f t="shared" si="105"/>
        <v>-708333.33333333081</v>
      </c>
      <c r="CM153" s="28">
        <f t="shared" si="105"/>
        <v>-687499.99999999756</v>
      </c>
      <c r="CN153" s="28">
        <f t="shared" si="105"/>
        <v>-666666.6666666643</v>
      </c>
      <c r="CO153" s="28">
        <f t="shared" si="105"/>
        <v>-645833.33333333104</v>
      </c>
      <c r="CP153" s="28">
        <f t="shared" si="105"/>
        <v>-624999.99999999779</v>
      </c>
      <c r="CQ153" s="28">
        <f t="shared" si="105"/>
        <v>-604166.66666666453</v>
      </c>
      <c r="CR153" s="28">
        <f t="shared" si="105"/>
        <v>-583333.33333333128</v>
      </c>
      <c r="CS153" s="28">
        <f t="shared" si="105"/>
        <v>-562499.99999999802</v>
      </c>
      <c r="CT153" s="28">
        <f t="shared" si="105"/>
        <v>-541666.66666666477</v>
      </c>
      <c r="CU153" s="28">
        <f t="shared" si="105"/>
        <v>-520833.33333333151</v>
      </c>
      <c r="CV153" s="28">
        <f t="shared" si="105"/>
        <v>-499999.9999999982</v>
      </c>
      <c r="CW153" s="28">
        <f t="shared" si="105"/>
        <v>-479166.66666666494</v>
      </c>
      <c r="CX153" s="28">
        <f t="shared" si="105"/>
        <v>-458333.33333333168</v>
      </c>
      <c r="CY153" s="28">
        <f t="shared" si="105"/>
        <v>-437499.99999999843</v>
      </c>
      <c r="CZ153" s="28">
        <f t="shared" si="105"/>
        <v>-416666.66666666517</v>
      </c>
      <c r="DA153" s="28">
        <f t="shared" si="105"/>
        <v>-395833.33333333192</v>
      </c>
      <c r="DB153" s="28">
        <f t="shared" si="105"/>
        <v>-374999.99999999866</v>
      </c>
      <c r="DC153" s="28">
        <f t="shared" si="105"/>
        <v>-354166.66666666541</v>
      </c>
      <c r="DD153" s="28">
        <f t="shared" si="105"/>
        <v>-333333.33333333215</v>
      </c>
      <c r="DE153" s="28">
        <f t="shared" si="105"/>
        <v>-312499.99999999889</v>
      </c>
      <c r="DF153" s="28">
        <f t="shared" si="105"/>
        <v>-291666.66666666564</v>
      </c>
      <c r="DG153" s="28">
        <f t="shared" si="105"/>
        <v>-270833.33333333238</v>
      </c>
      <c r="DH153" s="28">
        <f t="shared" si="105"/>
        <v>-249999.9999999991</v>
      </c>
      <c r="DI153" s="28">
        <f t="shared" si="105"/>
        <v>-229166.66666666584</v>
      </c>
      <c r="DJ153" s="28">
        <f t="shared" si="105"/>
        <v>-208333.33333333259</v>
      </c>
      <c r="DK153" s="28">
        <f t="shared" si="105"/>
        <v>-187499.99999999933</v>
      </c>
      <c r="DL153" s="28">
        <f t="shared" si="105"/>
        <v>-166666.66666666607</v>
      </c>
      <c r="DM153" s="28">
        <f t="shared" si="105"/>
        <v>-145833.33333333282</v>
      </c>
      <c r="DN153" s="28">
        <f t="shared" si="105"/>
        <v>-124999.99999999955</v>
      </c>
      <c r="DO153" s="28">
        <f t="shared" si="105"/>
        <v>-104166.66666666629</v>
      </c>
      <c r="DP153" s="28">
        <f t="shared" si="105"/>
        <v>-83333.333333333037</v>
      </c>
      <c r="DQ153" s="28">
        <f t="shared" si="105"/>
        <v>-62499.999999999774</v>
      </c>
      <c r="DR153" s="28">
        <f t="shared" si="105"/>
        <v>-41666.666666666519</v>
      </c>
      <c r="DS153" s="28">
        <f>-DR$152*$C$14</f>
        <v>-20833.333333333259</v>
      </c>
    </row>
    <row r="154" spans="1:123" x14ac:dyDescent="0.25">
      <c r="B154" s="27" t="s">
        <v>36</v>
      </c>
      <c r="D154" s="28">
        <f>-$C$152/$A151</f>
        <v>-1250000</v>
      </c>
      <c r="E154" s="28">
        <f t="shared" ref="E154:BP154" si="106">-$C$152/$A151</f>
        <v>-1250000</v>
      </c>
      <c r="F154" s="28">
        <f t="shared" si="106"/>
        <v>-1250000</v>
      </c>
      <c r="G154" s="28">
        <f t="shared" si="106"/>
        <v>-1250000</v>
      </c>
      <c r="H154" s="28">
        <f t="shared" si="106"/>
        <v>-1250000</v>
      </c>
      <c r="I154" s="28">
        <f t="shared" si="106"/>
        <v>-1250000</v>
      </c>
      <c r="J154" s="28">
        <f t="shared" si="106"/>
        <v>-1250000</v>
      </c>
      <c r="K154" s="28">
        <f t="shared" si="106"/>
        <v>-1250000</v>
      </c>
      <c r="L154" s="28">
        <f t="shared" si="106"/>
        <v>-1250000</v>
      </c>
      <c r="M154" s="28">
        <f t="shared" si="106"/>
        <v>-1250000</v>
      </c>
      <c r="N154" s="28">
        <f t="shared" si="106"/>
        <v>-1250000</v>
      </c>
      <c r="O154" s="28">
        <f t="shared" si="106"/>
        <v>-1250000</v>
      </c>
      <c r="P154" s="28">
        <f t="shared" si="106"/>
        <v>-1250000</v>
      </c>
      <c r="Q154" s="28">
        <f t="shared" si="106"/>
        <v>-1250000</v>
      </c>
      <c r="R154" s="28">
        <f t="shared" si="106"/>
        <v>-1250000</v>
      </c>
      <c r="S154" s="28">
        <f t="shared" si="106"/>
        <v>-1250000</v>
      </c>
      <c r="T154" s="28">
        <f t="shared" si="106"/>
        <v>-1250000</v>
      </c>
      <c r="U154" s="28">
        <f t="shared" si="106"/>
        <v>-1250000</v>
      </c>
      <c r="V154" s="28">
        <f t="shared" si="106"/>
        <v>-1250000</v>
      </c>
      <c r="W154" s="28">
        <f t="shared" si="106"/>
        <v>-1250000</v>
      </c>
      <c r="X154" s="28">
        <f t="shared" si="106"/>
        <v>-1250000</v>
      </c>
      <c r="Y154" s="28">
        <f t="shared" si="106"/>
        <v>-1250000</v>
      </c>
      <c r="Z154" s="28">
        <f t="shared" si="106"/>
        <v>-1250000</v>
      </c>
      <c r="AA154" s="28">
        <f t="shared" si="106"/>
        <v>-1250000</v>
      </c>
      <c r="AB154" s="28">
        <f t="shared" si="106"/>
        <v>-1250000</v>
      </c>
      <c r="AC154" s="28">
        <f t="shared" si="106"/>
        <v>-1250000</v>
      </c>
      <c r="AD154" s="28">
        <f t="shared" si="106"/>
        <v>-1250000</v>
      </c>
      <c r="AE154" s="28">
        <f t="shared" si="106"/>
        <v>-1250000</v>
      </c>
      <c r="AF154" s="28">
        <f t="shared" si="106"/>
        <v>-1250000</v>
      </c>
      <c r="AG154" s="28">
        <f t="shared" si="106"/>
        <v>-1250000</v>
      </c>
      <c r="AH154" s="28">
        <f t="shared" si="106"/>
        <v>-1250000</v>
      </c>
      <c r="AI154" s="28">
        <f t="shared" si="106"/>
        <v>-1250000</v>
      </c>
      <c r="AJ154" s="28">
        <f t="shared" si="106"/>
        <v>-1250000</v>
      </c>
      <c r="AK154" s="28">
        <f t="shared" si="106"/>
        <v>-1250000</v>
      </c>
      <c r="AL154" s="28">
        <f t="shared" si="106"/>
        <v>-1250000</v>
      </c>
      <c r="AM154" s="28">
        <f t="shared" si="106"/>
        <v>-1250000</v>
      </c>
      <c r="AN154" s="28">
        <f t="shared" si="106"/>
        <v>-1250000</v>
      </c>
      <c r="AO154" s="28">
        <f t="shared" si="106"/>
        <v>-1250000</v>
      </c>
      <c r="AP154" s="28">
        <f t="shared" si="106"/>
        <v>-1250000</v>
      </c>
      <c r="AQ154" s="28">
        <f t="shared" si="106"/>
        <v>-1250000</v>
      </c>
      <c r="AR154" s="28">
        <f t="shared" si="106"/>
        <v>-1250000</v>
      </c>
      <c r="AS154" s="28">
        <f t="shared" si="106"/>
        <v>-1250000</v>
      </c>
      <c r="AT154" s="28">
        <f t="shared" si="106"/>
        <v>-1250000</v>
      </c>
      <c r="AU154" s="28">
        <f t="shared" si="106"/>
        <v>-1250000</v>
      </c>
      <c r="AV154" s="28">
        <f t="shared" si="106"/>
        <v>-1250000</v>
      </c>
      <c r="AW154" s="28">
        <f t="shared" si="106"/>
        <v>-1250000</v>
      </c>
      <c r="AX154" s="28">
        <f t="shared" si="106"/>
        <v>-1250000</v>
      </c>
      <c r="AY154" s="28">
        <f t="shared" si="106"/>
        <v>-1250000</v>
      </c>
      <c r="AZ154" s="28">
        <f t="shared" si="106"/>
        <v>-1250000</v>
      </c>
      <c r="BA154" s="28">
        <f t="shared" si="106"/>
        <v>-1250000</v>
      </c>
      <c r="BB154" s="28">
        <f t="shared" si="106"/>
        <v>-1250000</v>
      </c>
      <c r="BC154" s="28">
        <f t="shared" si="106"/>
        <v>-1250000</v>
      </c>
      <c r="BD154" s="28">
        <f t="shared" si="106"/>
        <v>-1250000</v>
      </c>
      <c r="BE154" s="28">
        <f t="shared" si="106"/>
        <v>-1250000</v>
      </c>
      <c r="BF154" s="28">
        <f t="shared" si="106"/>
        <v>-1250000</v>
      </c>
      <c r="BG154" s="28">
        <f t="shared" si="106"/>
        <v>-1250000</v>
      </c>
      <c r="BH154" s="28">
        <f t="shared" si="106"/>
        <v>-1250000</v>
      </c>
      <c r="BI154" s="28">
        <f t="shared" si="106"/>
        <v>-1250000</v>
      </c>
      <c r="BJ154" s="28">
        <f t="shared" si="106"/>
        <v>-1250000</v>
      </c>
      <c r="BK154" s="28">
        <f t="shared" si="106"/>
        <v>-1250000</v>
      </c>
      <c r="BL154" s="28">
        <f t="shared" si="106"/>
        <v>-1250000</v>
      </c>
      <c r="BM154" s="28">
        <f t="shared" si="106"/>
        <v>-1250000</v>
      </c>
      <c r="BN154" s="28">
        <f t="shared" si="106"/>
        <v>-1250000</v>
      </c>
      <c r="BO154" s="28">
        <f t="shared" si="106"/>
        <v>-1250000</v>
      </c>
      <c r="BP154" s="28">
        <f t="shared" si="106"/>
        <v>-1250000</v>
      </c>
      <c r="BQ154" s="28">
        <f t="shared" ref="BQ154:DS154" si="107">-$C$152/$A151</f>
        <v>-1250000</v>
      </c>
      <c r="BR154" s="28">
        <f t="shared" si="107"/>
        <v>-1250000</v>
      </c>
      <c r="BS154" s="28">
        <f t="shared" si="107"/>
        <v>-1250000</v>
      </c>
      <c r="BT154" s="28">
        <f t="shared" si="107"/>
        <v>-1250000</v>
      </c>
      <c r="BU154" s="28">
        <f t="shared" si="107"/>
        <v>-1250000</v>
      </c>
      <c r="BV154" s="28">
        <f t="shared" si="107"/>
        <v>-1250000</v>
      </c>
      <c r="BW154" s="28">
        <f t="shared" si="107"/>
        <v>-1250000</v>
      </c>
      <c r="BX154" s="28">
        <f t="shared" si="107"/>
        <v>-1250000</v>
      </c>
      <c r="BY154" s="28">
        <f t="shared" si="107"/>
        <v>-1250000</v>
      </c>
      <c r="BZ154" s="28">
        <f t="shared" si="107"/>
        <v>-1250000</v>
      </c>
      <c r="CA154" s="28">
        <f t="shared" si="107"/>
        <v>-1250000</v>
      </c>
      <c r="CB154" s="28">
        <f t="shared" si="107"/>
        <v>-1250000</v>
      </c>
      <c r="CC154" s="28">
        <f t="shared" si="107"/>
        <v>-1250000</v>
      </c>
      <c r="CD154" s="28">
        <f t="shared" si="107"/>
        <v>-1250000</v>
      </c>
      <c r="CE154" s="28">
        <f t="shared" si="107"/>
        <v>-1250000</v>
      </c>
      <c r="CF154" s="28">
        <f t="shared" si="107"/>
        <v>-1250000</v>
      </c>
      <c r="CG154" s="28">
        <f t="shared" si="107"/>
        <v>-1250000</v>
      </c>
      <c r="CH154" s="28">
        <f t="shared" si="107"/>
        <v>-1250000</v>
      </c>
      <c r="CI154" s="28">
        <f t="shared" si="107"/>
        <v>-1250000</v>
      </c>
      <c r="CJ154" s="28">
        <f t="shared" si="107"/>
        <v>-1250000</v>
      </c>
      <c r="CK154" s="28">
        <f t="shared" si="107"/>
        <v>-1250000</v>
      </c>
      <c r="CL154" s="28">
        <f t="shared" si="107"/>
        <v>-1250000</v>
      </c>
      <c r="CM154" s="28">
        <f t="shared" si="107"/>
        <v>-1250000</v>
      </c>
      <c r="CN154" s="28">
        <f t="shared" si="107"/>
        <v>-1250000</v>
      </c>
      <c r="CO154" s="28">
        <f t="shared" si="107"/>
        <v>-1250000</v>
      </c>
      <c r="CP154" s="28">
        <f t="shared" si="107"/>
        <v>-1250000</v>
      </c>
      <c r="CQ154" s="28">
        <f t="shared" si="107"/>
        <v>-1250000</v>
      </c>
      <c r="CR154" s="28">
        <f t="shared" si="107"/>
        <v>-1250000</v>
      </c>
      <c r="CS154" s="28">
        <f t="shared" si="107"/>
        <v>-1250000</v>
      </c>
      <c r="CT154" s="28">
        <f t="shared" si="107"/>
        <v>-1250000</v>
      </c>
      <c r="CU154" s="28">
        <f t="shared" si="107"/>
        <v>-1250000</v>
      </c>
      <c r="CV154" s="28">
        <f t="shared" si="107"/>
        <v>-1250000</v>
      </c>
      <c r="CW154" s="28">
        <f t="shared" si="107"/>
        <v>-1250000</v>
      </c>
      <c r="CX154" s="28">
        <f t="shared" si="107"/>
        <v>-1250000</v>
      </c>
      <c r="CY154" s="28">
        <f t="shared" si="107"/>
        <v>-1250000</v>
      </c>
      <c r="CZ154" s="28">
        <f t="shared" si="107"/>
        <v>-1250000</v>
      </c>
      <c r="DA154" s="28">
        <f t="shared" si="107"/>
        <v>-1250000</v>
      </c>
      <c r="DB154" s="28">
        <f t="shared" si="107"/>
        <v>-1250000</v>
      </c>
      <c r="DC154" s="28">
        <f t="shared" si="107"/>
        <v>-1250000</v>
      </c>
      <c r="DD154" s="28">
        <f t="shared" si="107"/>
        <v>-1250000</v>
      </c>
      <c r="DE154" s="28">
        <f t="shared" si="107"/>
        <v>-1250000</v>
      </c>
      <c r="DF154" s="28">
        <f t="shared" si="107"/>
        <v>-1250000</v>
      </c>
      <c r="DG154" s="28">
        <f t="shared" si="107"/>
        <v>-1250000</v>
      </c>
      <c r="DH154" s="28">
        <f t="shared" si="107"/>
        <v>-1250000</v>
      </c>
      <c r="DI154" s="28">
        <f t="shared" si="107"/>
        <v>-1250000</v>
      </c>
      <c r="DJ154" s="28">
        <f t="shared" si="107"/>
        <v>-1250000</v>
      </c>
      <c r="DK154" s="28">
        <f t="shared" si="107"/>
        <v>-1250000</v>
      </c>
      <c r="DL154" s="28">
        <f t="shared" si="107"/>
        <v>-1250000</v>
      </c>
      <c r="DM154" s="28">
        <f t="shared" si="107"/>
        <v>-1250000</v>
      </c>
      <c r="DN154" s="28">
        <f t="shared" si="107"/>
        <v>-1250000</v>
      </c>
      <c r="DO154" s="28">
        <f t="shared" si="107"/>
        <v>-1250000</v>
      </c>
      <c r="DP154" s="28">
        <f t="shared" si="107"/>
        <v>-1250000</v>
      </c>
      <c r="DQ154" s="28">
        <f t="shared" si="107"/>
        <v>-1250000</v>
      </c>
      <c r="DR154" s="28">
        <f t="shared" si="107"/>
        <v>-1250000</v>
      </c>
      <c r="DS154" s="28">
        <f t="shared" si="107"/>
        <v>-1250000</v>
      </c>
    </row>
    <row r="155" spans="1:123" x14ac:dyDescent="0.25">
      <c r="B155" s="27" t="s">
        <v>38</v>
      </c>
      <c r="D155" s="28">
        <f>+D154+D153</f>
        <v>-3749999.9999999912</v>
      </c>
      <c r="E155" s="28">
        <f t="shared" ref="E155:BP155" si="108">+E154+E153</f>
        <v>-3729166.6666666577</v>
      </c>
      <c r="F155" s="28">
        <f t="shared" si="108"/>
        <v>-3708333.3333333246</v>
      </c>
      <c r="G155" s="28">
        <f t="shared" si="108"/>
        <v>-3687499.9999999912</v>
      </c>
      <c r="H155" s="28">
        <f t="shared" si="108"/>
        <v>-3666666.6666666581</v>
      </c>
      <c r="I155" s="28">
        <f t="shared" si="108"/>
        <v>-3645833.3333333246</v>
      </c>
      <c r="J155" s="28">
        <f t="shared" si="108"/>
        <v>-3624999.9999999916</v>
      </c>
      <c r="K155" s="28">
        <f t="shared" si="108"/>
        <v>-3604166.6666666581</v>
      </c>
      <c r="L155" s="28">
        <f t="shared" si="108"/>
        <v>-3583333.3333333251</v>
      </c>
      <c r="M155" s="28">
        <f t="shared" si="108"/>
        <v>-3562499.9999999916</v>
      </c>
      <c r="N155" s="28">
        <f t="shared" si="108"/>
        <v>-3541666.6666666586</v>
      </c>
      <c r="O155" s="28">
        <f t="shared" si="108"/>
        <v>-3520833.3333333251</v>
      </c>
      <c r="P155" s="28">
        <f t="shared" si="108"/>
        <v>-3499999.9999999921</v>
      </c>
      <c r="Q155" s="28">
        <f t="shared" si="108"/>
        <v>-3479166.6666666586</v>
      </c>
      <c r="R155" s="28">
        <f t="shared" si="108"/>
        <v>-3458333.3333333256</v>
      </c>
      <c r="S155" s="28">
        <f t="shared" si="108"/>
        <v>-3437499.9999999921</v>
      </c>
      <c r="T155" s="28">
        <f t="shared" si="108"/>
        <v>-3416666.6666666591</v>
      </c>
      <c r="U155" s="28">
        <f t="shared" si="108"/>
        <v>-3395833.3333333256</v>
      </c>
      <c r="V155" s="28">
        <f t="shared" si="108"/>
        <v>-3374999.9999999925</v>
      </c>
      <c r="W155" s="28">
        <f t="shared" si="108"/>
        <v>-3354166.6666666591</v>
      </c>
      <c r="X155" s="28">
        <f t="shared" si="108"/>
        <v>-3333333.333333326</v>
      </c>
      <c r="Y155" s="28">
        <f t="shared" si="108"/>
        <v>-3312499.9999999925</v>
      </c>
      <c r="Z155" s="28">
        <f t="shared" si="108"/>
        <v>-3291666.6666666595</v>
      </c>
      <c r="AA155" s="28">
        <f t="shared" si="108"/>
        <v>-3270833.333333326</v>
      </c>
      <c r="AB155" s="28">
        <f t="shared" si="108"/>
        <v>-3249999.9999999925</v>
      </c>
      <c r="AC155" s="28">
        <f t="shared" si="108"/>
        <v>-3229166.6666666595</v>
      </c>
      <c r="AD155" s="28">
        <f t="shared" si="108"/>
        <v>-3208333.3333333265</v>
      </c>
      <c r="AE155" s="28">
        <f t="shared" si="108"/>
        <v>-3187499.999999993</v>
      </c>
      <c r="AF155" s="28">
        <f t="shared" si="108"/>
        <v>-3166666.6666666595</v>
      </c>
      <c r="AG155" s="28">
        <f t="shared" si="108"/>
        <v>-3145833.3333333265</v>
      </c>
      <c r="AH155" s="28">
        <f t="shared" si="108"/>
        <v>-3124999.9999999935</v>
      </c>
      <c r="AI155" s="28">
        <f t="shared" si="108"/>
        <v>-3104166.66666666</v>
      </c>
      <c r="AJ155" s="28">
        <f t="shared" si="108"/>
        <v>-3083333.3333333265</v>
      </c>
      <c r="AK155" s="28">
        <f t="shared" si="108"/>
        <v>-3062499.9999999935</v>
      </c>
      <c r="AL155" s="28">
        <f t="shared" si="108"/>
        <v>-3041666.6666666605</v>
      </c>
      <c r="AM155" s="28">
        <f t="shared" si="108"/>
        <v>-3020833.333333327</v>
      </c>
      <c r="AN155" s="28">
        <f t="shared" si="108"/>
        <v>-2999999.9999999935</v>
      </c>
      <c r="AO155" s="28">
        <f t="shared" si="108"/>
        <v>-2979166.6666666605</v>
      </c>
      <c r="AP155" s="28">
        <f t="shared" si="108"/>
        <v>-2958333.3333333274</v>
      </c>
      <c r="AQ155" s="28">
        <f t="shared" si="108"/>
        <v>-2937499.9999999939</v>
      </c>
      <c r="AR155" s="28">
        <f t="shared" si="108"/>
        <v>-2916666.6666666605</v>
      </c>
      <c r="AS155" s="28">
        <f t="shared" si="108"/>
        <v>-2895833.3333333274</v>
      </c>
      <c r="AT155" s="28">
        <f t="shared" si="108"/>
        <v>-2874999.9999999944</v>
      </c>
      <c r="AU155" s="28">
        <f t="shared" si="108"/>
        <v>-2854166.6666666609</v>
      </c>
      <c r="AV155" s="28">
        <f t="shared" si="108"/>
        <v>-2833333.3333333274</v>
      </c>
      <c r="AW155" s="28">
        <f t="shared" si="108"/>
        <v>-2812499.9999999944</v>
      </c>
      <c r="AX155" s="28">
        <f t="shared" si="108"/>
        <v>-2791666.6666666614</v>
      </c>
      <c r="AY155" s="28">
        <f t="shared" si="108"/>
        <v>-2770833.3333333279</v>
      </c>
      <c r="AZ155" s="28">
        <f t="shared" si="108"/>
        <v>-2749999.9999999944</v>
      </c>
      <c r="BA155" s="28">
        <f t="shared" si="108"/>
        <v>-2729166.6666666614</v>
      </c>
      <c r="BB155" s="28">
        <f t="shared" si="108"/>
        <v>-2708333.3333333284</v>
      </c>
      <c r="BC155" s="28">
        <f t="shared" si="108"/>
        <v>-2687499.9999999949</v>
      </c>
      <c r="BD155" s="28">
        <f t="shared" si="108"/>
        <v>-2666666.6666666614</v>
      </c>
      <c r="BE155" s="28">
        <f t="shared" si="108"/>
        <v>-2645833.3333333284</v>
      </c>
      <c r="BF155" s="28">
        <f t="shared" si="108"/>
        <v>-2624999.9999999953</v>
      </c>
      <c r="BG155" s="28">
        <f t="shared" si="108"/>
        <v>-2604166.6666666619</v>
      </c>
      <c r="BH155" s="28">
        <f t="shared" si="108"/>
        <v>-2583333.3333333284</v>
      </c>
      <c r="BI155" s="28">
        <f t="shared" si="108"/>
        <v>-2562499.9999999953</v>
      </c>
      <c r="BJ155" s="28">
        <f t="shared" si="108"/>
        <v>-2541666.6666666623</v>
      </c>
      <c r="BK155" s="28">
        <f t="shared" si="108"/>
        <v>-2520833.3333333288</v>
      </c>
      <c r="BL155" s="28">
        <f t="shared" si="108"/>
        <v>-2499999.9999999953</v>
      </c>
      <c r="BM155" s="28">
        <f t="shared" si="108"/>
        <v>-2479166.6666666623</v>
      </c>
      <c r="BN155" s="28">
        <f t="shared" si="108"/>
        <v>-2458333.3333333293</v>
      </c>
      <c r="BO155" s="28">
        <f t="shared" si="108"/>
        <v>-2437499.9999999958</v>
      </c>
      <c r="BP155" s="28">
        <f t="shared" si="108"/>
        <v>-2416666.6666666623</v>
      </c>
      <c r="BQ155" s="28">
        <f t="shared" ref="BQ155:DS155" si="109">+BQ154+BQ153</f>
        <v>-2395833.3333333293</v>
      </c>
      <c r="BR155" s="28">
        <f t="shared" si="109"/>
        <v>-2374999.9999999963</v>
      </c>
      <c r="BS155" s="28">
        <f t="shared" si="109"/>
        <v>-2354166.6666666628</v>
      </c>
      <c r="BT155" s="28">
        <f t="shared" si="109"/>
        <v>-2333333.3333333293</v>
      </c>
      <c r="BU155" s="28">
        <f t="shared" si="109"/>
        <v>-2312499.9999999963</v>
      </c>
      <c r="BV155" s="28">
        <f t="shared" si="109"/>
        <v>-2291666.6666666633</v>
      </c>
      <c r="BW155" s="28">
        <f t="shared" si="109"/>
        <v>-2270833.3333333298</v>
      </c>
      <c r="BX155" s="28">
        <f t="shared" si="109"/>
        <v>-2249999.9999999963</v>
      </c>
      <c r="BY155" s="28">
        <f t="shared" si="109"/>
        <v>-2229166.6666666633</v>
      </c>
      <c r="BZ155" s="28">
        <f t="shared" si="109"/>
        <v>-2208333.3333333298</v>
      </c>
      <c r="CA155" s="28">
        <f t="shared" si="109"/>
        <v>-2187499.9999999967</v>
      </c>
      <c r="CB155" s="28">
        <f t="shared" si="109"/>
        <v>-2166666.6666666633</v>
      </c>
      <c r="CC155" s="28">
        <f t="shared" si="109"/>
        <v>-2145833.3333333302</v>
      </c>
      <c r="CD155" s="28">
        <f t="shared" si="109"/>
        <v>-2124999.9999999967</v>
      </c>
      <c r="CE155" s="28">
        <f t="shared" si="109"/>
        <v>-2104166.6666666637</v>
      </c>
      <c r="CF155" s="28">
        <f t="shared" si="109"/>
        <v>-2083333.3333333302</v>
      </c>
      <c r="CG155" s="28">
        <f t="shared" si="109"/>
        <v>-2062499.9999999972</v>
      </c>
      <c r="CH155" s="28">
        <f t="shared" si="109"/>
        <v>-2041666.6666666637</v>
      </c>
      <c r="CI155" s="28">
        <f t="shared" si="109"/>
        <v>-2020833.3333333307</v>
      </c>
      <c r="CJ155" s="28">
        <f t="shared" si="109"/>
        <v>-1999999.9999999972</v>
      </c>
      <c r="CK155" s="28">
        <f t="shared" si="109"/>
        <v>-1979166.6666666642</v>
      </c>
      <c r="CL155" s="28">
        <f t="shared" si="109"/>
        <v>-1958333.3333333307</v>
      </c>
      <c r="CM155" s="28">
        <f t="shared" si="109"/>
        <v>-1937499.9999999977</v>
      </c>
      <c r="CN155" s="28">
        <f t="shared" si="109"/>
        <v>-1916666.6666666642</v>
      </c>
      <c r="CO155" s="28">
        <f t="shared" si="109"/>
        <v>-1895833.3333333312</v>
      </c>
      <c r="CP155" s="28">
        <f t="shared" si="109"/>
        <v>-1874999.9999999977</v>
      </c>
      <c r="CQ155" s="28">
        <f t="shared" si="109"/>
        <v>-1854166.6666666646</v>
      </c>
      <c r="CR155" s="28">
        <f t="shared" si="109"/>
        <v>-1833333.3333333312</v>
      </c>
      <c r="CS155" s="28">
        <f t="shared" si="109"/>
        <v>-1812499.9999999981</v>
      </c>
      <c r="CT155" s="28">
        <f t="shared" si="109"/>
        <v>-1791666.6666666646</v>
      </c>
      <c r="CU155" s="28">
        <f t="shared" si="109"/>
        <v>-1770833.3333333316</v>
      </c>
      <c r="CV155" s="28">
        <f t="shared" si="109"/>
        <v>-1749999.9999999981</v>
      </c>
      <c r="CW155" s="28">
        <f t="shared" si="109"/>
        <v>-1729166.6666666649</v>
      </c>
      <c r="CX155" s="28">
        <f t="shared" si="109"/>
        <v>-1708333.3333333316</v>
      </c>
      <c r="CY155" s="28">
        <f t="shared" si="109"/>
        <v>-1687499.9999999984</v>
      </c>
      <c r="CZ155" s="28">
        <f t="shared" si="109"/>
        <v>-1666666.6666666651</v>
      </c>
      <c r="DA155" s="28">
        <f t="shared" si="109"/>
        <v>-1645833.3333333319</v>
      </c>
      <c r="DB155" s="28">
        <f t="shared" si="109"/>
        <v>-1624999.9999999986</v>
      </c>
      <c r="DC155" s="28">
        <f t="shared" si="109"/>
        <v>-1604166.6666666653</v>
      </c>
      <c r="DD155" s="28">
        <f t="shared" si="109"/>
        <v>-1583333.3333333321</v>
      </c>
      <c r="DE155" s="28">
        <f t="shared" si="109"/>
        <v>-1562499.9999999988</v>
      </c>
      <c r="DF155" s="28">
        <f t="shared" si="109"/>
        <v>-1541666.6666666656</v>
      </c>
      <c r="DG155" s="28">
        <f t="shared" si="109"/>
        <v>-1520833.3333333323</v>
      </c>
      <c r="DH155" s="28">
        <f t="shared" si="109"/>
        <v>-1499999.9999999991</v>
      </c>
      <c r="DI155" s="28">
        <f t="shared" si="109"/>
        <v>-1479166.6666666658</v>
      </c>
      <c r="DJ155" s="28">
        <f t="shared" si="109"/>
        <v>-1458333.3333333326</v>
      </c>
      <c r="DK155" s="28">
        <f t="shared" si="109"/>
        <v>-1437499.9999999993</v>
      </c>
      <c r="DL155" s="28">
        <f t="shared" si="109"/>
        <v>-1416666.666666666</v>
      </c>
      <c r="DM155" s="28">
        <f t="shared" si="109"/>
        <v>-1395833.3333333328</v>
      </c>
      <c r="DN155" s="28">
        <f t="shared" si="109"/>
        <v>-1374999.9999999995</v>
      </c>
      <c r="DO155" s="28">
        <f t="shared" si="109"/>
        <v>-1354166.6666666663</v>
      </c>
      <c r="DP155" s="28">
        <f t="shared" si="109"/>
        <v>-1333333.333333333</v>
      </c>
      <c r="DQ155" s="28">
        <f t="shared" si="109"/>
        <v>-1312499.9999999998</v>
      </c>
      <c r="DR155" s="28">
        <f t="shared" si="109"/>
        <v>-1291666.6666666665</v>
      </c>
      <c r="DS155" s="28">
        <f t="shared" si="109"/>
        <v>-1270833.3333333333</v>
      </c>
    </row>
    <row r="156" spans="1:123" x14ac:dyDescent="0.25">
      <c r="B156" s="27" t="s">
        <v>39</v>
      </c>
      <c r="D156" s="28">
        <f>+SUM(D153:$DS153)+SUM(D154:$DS154)</f>
        <v>-301249999.99999952</v>
      </c>
      <c r="E156" s="28">
        <f>+SUM(E153:$DS153)+SUM(E154:$DS154)</f>
        <v>-297499999.99999952</v>
      </c>
      <c r="F156" s="28">
        <f>+SUM(F153:$DS153)+SUM(F154:$DS154)</f>
        <v>-293770833.33333284</v>
      </c>
      <c r="G156" s="28">
        <f>+SUM(G153:$DS153)+SUM(G154:$DS154)</f>
        <v>-290062499.99999952</v>
      </c>
      <c r="H156" s="28">
        <f>+SUM(H153:$DS153)+SUM(H154:$DS154)</f>
        <v>-286374999.99999952</v>
      </c>
      <c r="I156" s="28">
        <f>+SUM(I153:$DS153)+SUM(I154:$DS154)</f>
        <v>-282708333.33333284</v>
      </c>
      <c r="J156" s="28">
        <f>+SUM(J153:$DS153)+SUM(J154:$DS154)</f>
        <v>-279062499.99999952</v>
      </c>
      <c r="K156" s="28">
        <f>+SUM(K153:$DS153)+SUM(K154:$DS154)</f>
        <v>-275437499.99999952</v>
      </c>
      <c r="L156" s="28">
        <f>+SUM(L153:$DS153)+SUM(L154:$DS154)</f>
        <v>-271833333.3333329</v>
      </c>
      <c r="M156" s="28">
        <f>+SUM(M153:$DS153)+SUM(M154:$DS154)</f>
        <v>-268249999.99999952</v>
      </c>
      <c r="N156" s="28">
        <f>+SUM(N153:$DS153)+SUM(N154:$DS154)</f>
        <v>-264687499.99999955</v>
      </c>
      <c r="O156" s="28">
        <f>+SUM(O153:$DS153)+SUM(O154:$DS154)</f>
        <v>-261145833.3333329</v>
      </c>
      <c r="P156" s="28">
        <f>+SUM(P153:$DS153)+SUM(P154:$DS154)</f>
        <v>-257624999.99999958</v>
      </c>
      <c r="Q156" s="28">
        <f>+SUM(Q153:$DS153)+SUM(Q154:$DS154)</f>
        <v>-254124999.99999958</v>
      </c>
      <c r="R156" s="28">
        <f>+SUM(R153:$DS153)+SUM(R154:$DS154)</f>
        <v>-250645833.3333329</v>
      </c>
      <c r="S156" s="28">
        <f>+SUM(S153:$DS153)+SUM(S154:$DS154)</f>
        <v>-247187499.99999958</v>
      </c>
      <c r="T156" s="28">
        <f>+SUM(T153:$DS153)+SUM(T154:$DS154)</f>
        <v>-243749999.99999958</v>
      </c>
      <c r="U156" s="28">
        <f>+SUM(U153:$DS153)+SUM(U154:$DS154)</f>
        <v>-240333333.33333296</v>
      </c>
      <c r="V156" s="28">
        <f>+SUM(V153:$DS153)+SUM(V154:$DS154)</f>
        <v>-236937499.99999961</v>
      </c>
      <c r="W156" s="28">
        <f>+SUM(W153:$DS153)+SUM(W154:$DS154)</f>
        <v>-233562499.99999964</v>
      </c>
      <c r="X156" s="28">
        <f>+SUM(X153:$DS153)+SUM(X154:$DS154)</f>
        <v>-230208333.33333296</v>
      </c>
      <c r="Y156" s="28">
        <f>+SUM(Y153:$DS153)+SUM(Y154:$DS154)</f>
        <v>-226874999.99999964</v>
      </c>
      <c r="Z156" s="28">
        <f>+SUM(Z153:$DS153)+SUM(Z154:$DS154)</f>
        <v>-223562499.99999964</v>
      </c>
      <c r="AA156" s="28">
        <f>+SUM(AA153:$DS153)+SUM(AA154:$DS154)</f>
        <v>-220270833.33333299</v>
      </c>
      <c r="AB156" s="28">
        <f>+SUM(AB153:$DS153)+SUM(AB154:$DS154)</f>
        <v>-216999999.99999964</v>
      </c>
      <c r="AC156" s="28">
        <f>+SUM(AC153:$DS153)+SUM(AC154:$DS154)</f>
        <v>-213749999.99999967</v>
      </c>
      <c r="AD156" s="28">
        <f>+SUM(AD153:$DS153)+SUM(AD154:$DS154)</f>
        <v>-210520833.33333302</v>
      </c>
      <c r="AE156" s="28">
        <f>+SUM(AE153:$DS153)+SUM(AE154:$DS154)</f>
        <v>-207312499.99999967</v>
      </c>
      <c r="AF156" s="28">
        <f>+SUM(AF153:$DS153)+SUM(AF154:$DS154)</f>
        <v>-204124999.9999997</v>
      </c>
      <c r="AG156" s="28">
        <f>+SUM(AG153:$DS153)+SUM(AG154:$DS154)</f>
        <v>-200958333.33333302</v>
      </c>
      <c r="AH156" s="28">
        <f>+SUM(AH153:$DS153)+SUM(AH154:$DS154)</f>
        <v>-197812499.9999997</v>
      </c>
      <c r="AI156" s="28">
        <f>+SUM(AI153:$DS153)+SUM(AI154:$DS154)</f>
        <v>-194687499.99999973</v>
      </c>
      <c r="AJ156" s="28">
        <f>+SUM(AJ153:$DS153)+SUM(AJ154:$DS154)</f>
        <v>-191583333.33333308</v>
      </c>
      <c r="AK156" s="28">
        <f>+SUM(AK153:$DS153)+SUM(AK154:$DS154)</f>
        <v>-188499999.99999976</v>
      </c>
      <c r="AL156" s="28">
        <f>+SUM(AL153:$DS153)+SUM(AL154:$DS154)</f>
        <v>-185437499.99999976</v>
      </c>
      <c r="AM156" s="28">
        <f>+SUM(AM153:$DS153)+SUM(AM154:$DS154)</f>
        <v>-182395833.33333308</v>
      </c>
      <c r="AN156" s="28">
        <f>+SUM(AN153:$DS153)+SUM(AN154:$DS154)</f>
        <v>-179374999.99999976</v>
      </c>
      <c r="AO156" s="28">
        <f>+SUM(AO153:$DS153)+SUM(AO154:$DS154)</f>
        <v>-176374999.99999976</v>
      </c>
      <c r="AP156" s="28">
        <f>+SUM(AP153:$DS153)+SUM(AP154:$DS154)</f>
        <v>-173395833.33333308</v>
      </c>
      <c r="AQ156" s="28">
        <f>+SUM(AQ153:$DS153)+SUM(AQ154:$DS154)</f>
        <v>-170437499.99999976</v>
      </c>
      <c r="AR156" s="28">
        <f>+SUM(AR153:$DS153)+SUM(AR154:$DS154)</f>
        <v>-167499999.99999976</v>
      </c>
      <c r="AS156" s="28">
        <f>+SUM(AS153:$DS153)+SUM(AS154:$DS154)</f>
        <v>-164583333.3333331</v>
      </c>
      <c r="AT156" s="28">
        <f>+SUM(AT153:$DS153)+SUM(AT154:$DS154)</f>
        <v>-161687499.99999979</v>
      </c>
      <c r="AU156" s="28">
        <f>+SUM(AU153:$DS153)+SUM(AU154:$DS154)</f>
        <v>-158812499.99999979</v>
      </c>
      <c r="AV156" s="28">
        <f>+SUM(AV153:$DS153)+SUM(AV154:$DS154)</f>
        <v>-155958333.33333313</v>
      </c>
      <c r="AW156" s="28">
        <f>+SUM(AW153:$DS153)+SUM(AW154:$DS154)</f>
        <v>-153124999.99999979</v>
      </c>
      <c r="AX156" s="28">
        <f>+SUM(AX153:$DS153)+SUM(AX154:$DS154)</f>
        <v>-150312499.99999982</v>
      </c>
      <c r="AY156" s="28">
        <f>+SUM(AY153:$DS153)+SUM(AY154:$DS154)</f>
        <v>-147520833.33333313</v>
      </c>
      <c r="AZ156" s="28">
        <f>+SUM(AZ153:$DS153)+SUM(AZ154:$DS154)</f>
        <v>-144749999.99999982</v>
      </c>
      <c r="BA156" s="28">
        <f>+SUM(BA153:$DS153)+SUM(BA154:$DS154)</f>
        <v>-141999999.99999982</v>
      </c>
      <c r="BB156" s="28">
        <f>+SUM(BB153:$DS153)+SUM(BB154:$DS154)</f>
        <v>-139270833.33333316</v>
      </c>
      <c r="BC156" s="28">
        <f>+SUM(BC153:$DS153)+SUM(BC154:$DS154)</f>
        <v>-136562499.99999982</v>
      </c>
      <c r="BD156" s="28">
        <f>+SUM(BD153:$DS153)+SUM(BD154:$DS154)</f>
        <v>-133874999.99999982</v>
      </c>
      <c r="BE156" s="28">
        <f>+SUM(BE153:$DS153)+SUM(BE154:$DS154)</f>
        <v>-131208333.33333316</v>
      </c>
      <c r="BF156" s="28">
        <f>+SUM(BF153:$DS153)+SUM(BF154:$DS154)</f>
        <v>-128562499.99999984</v>
      </c>
      <c r="BG156" s="28">
        <f>+SUM(BG153:$DS153)+SUM(BG154:$DS154)</f>
        <v>-125937499.99999985</v>
      </c>
      <c r="BH156" s="28">
        <f>+SUM(BH153:$DS153)+SUM(BH154:$DS154)</f>
        <v>-123333333.33333319</v>
      </c>
      <c r="BI156" s="28">
        <f>+SUM(BI153:$DS153)+SUM(BI154:$DS154)</f>
        <v>-120749999.99999985</v>
      </c>
      <c r="BJ156" s="28">
        <f>+SUM(BJ153:$DS153)+SUM(BJ154:$DS154)</f>
        <v>-118187499.99999985</v>
      </c>
      <c r="BK156" s="28">
        <f>+SUM(BK153:$DS153)+SUM(BK154:$DS154)</f>
        <v>-115645833.33333319</v>
      </c>
      <c r="BL156" s="28">
        <f>+SUM(BL153:$DS153)+SUM(BL154:$DS154)</f>
        <v>-113124999.99999988</v>
      </c>
      <c r="BM156" s="28">
        <f>+SUM(BM153:$DS153)+SUM(BM154:$DS154)</f>
        <v>-110624999.99999988</v>
      </c>
      <c r="BN156" s="28">
        <f>+SUM(BN153:$DS153)+SUM(BN154:$DS154)</f>
        <v>-108145833.33333322</v>
      </c>
      <c r="BO156" s="28">
        <f>+SUM(BO153:$DS153)+SUM(BO154:$DS154)</f>
        <v>-105687499.99999988</v>
      </c>
      <c r="BP156" s="28">
        <f>+SUM(BP153:$DS153)+SUM(BP154:$DS154)</f>
        <v>-103249999.99999988</v>
      </c>
      <c r="BQ156" s="28">
        <f>+SUM(BQ153:$DS153)+SUM(BQ154:$DS154)</f>
        <v>-100833333.33333322</v>
      </c>
      <c r="BR156" s="28">
        <f>+SUM(BR153:$DS153)+SUM(BR154:$DS154)</f>
        <v>-98437499.999999896</v>
      </c>
      <c r="BS156" s="28">
        <f>+SUM(BS153:$DS153)+SUM(BS154:$DS154)</f>
        <v>-96062499.999999896</v>
      </c>
      <c r="BT156" s="28">
        <f>+SUM(BT153:$DS153)+SUM(BT154:$DS154)</f>
        <v>-93708333.333333224</v>
      </c>
      <c r="BU156" s="28">
        <f>+SUM(BU153:$DS153)+SUM(BU154:$DS154)</f>
        <v>-91374999.999999911</v>
      </c>
      <c r="BV156" s="28">
        <f>+SUM(BV153:$DS153)+SUM(BV154:$DS154)</f>
        <v>-89062499.999999911</v>
      </c>
      <c r="BW156" s="28">
        <f>+SUM(BW153:$DS153)+SUM(BW154:$DS154)</f>
        <v>-86770833.333333254</v>
      </c>
      <c r="BX156" s="28">
        <f>+SUM(BX153:$DS153)+SUM(BX154:$DS154)</f>
        <v>-84499999.999999911</v>
      </c>
      <c r="BY156" s="28">
        <f>+SUM(BY153:$DS153)+SUM(BY154:$DS154)</f>
        <v>-82249999.999999911</v>
      </c>
      <c r="BZ156" s="28">
        <f>+SUM(BZ153:$DS153)+SUM(BZ154:$DS154)</f>
        <v>-80020833.333333254</v>
      </c>
      <c r="CA156" s="28">
        <f>+SUM(CA153:$DS153)+SUM(CA154:$DS154)</f>
        <v>-77812499.999999925</v>
      </c>
      <c r="CB156" s="28">
        <f>+SUM(CB153:$DS153)+SUM(CB154:$DS154)</f>
        <v>-75624999.999999925</v>
      </c>
      <c r="CC156" s="28">
        <f>+SUM(CC153:$DS153)+SUM(CC154:$DS154)</f>
        <v>-73458333.333333269</v>
      </c>
      <c r="CD156" s="28">
        <f>+SUM(CD153:$DS153)+SUM(CD154:$DS154)</f>
        <v>-71312499.99999994</v>
      </c>
      <c r="CE156" s="28">
        <f>+SUM(CE153:$DS153)+SUM(CE154:$DS154)</f>
        <v>-69187499.99999994</v>
      </c>
      <c r="CF156" s="28">
        <f>+SUM(CF153:$DS153)+SUM(CF154:$DS154)</f>
        <v>-67083333.333333276</v>
      </c>
      <c r="CG156" s="28">
        <f>+SUM(CG153:$DS153)+SUM(CG154:$DS154)</f>
        <v>-64999999.99999994</v>
      </c>
      <c r="CH156" s="28">
        <f>+SUM(CH153:$DS153)+SUM(CH154:$DS154)</f>
        <v>-62937499.999999948</v>
      </c>
      <c r="CI156" s="28">
        <f>+SUM(CI153:$DS153)+SUM(CI154:$DS154)</f>
        <v>-60895833.333333284</v>
      </c>
      <c r="CJ156" s="28">
        <f>+SUM(CJ153:$DS153)+SUM(CJ154:$DS154)</f>
        <v>-58874999.999999955</v>
      </c>
      <c r="CK156" s="28">
        <f>+SUM(CK153:$DS153)+SUM(CK154:$DS154)</f>
        <v>-56874999.999999955</v>
      </c>
      <c r="CL156" s="28">
        <f>+SUM(CL153:$DS153)+SUM(CL154:$DS154)</f>
        <v>-54895833.333333291</v>
      </c>
      <c r="CM156" s="28">
        <f>+SUM(CM153:$DS153)+SUM(CM154:$DS154)</f>
        <v>-52937499.999999963</v>
      </c>
      <c r="CN156" s="28">
        <f>+SUM(CN153:$DS153)+SUM(CN154:$DS154)</f>
        <v>-50999999.999999963</v>
      </c>
      <c r="CO156" s="28">
        <f>+SUM(CO153:$DS153)+SUM(CO154:$DS154)</f>
        <v>-49083333.333333299</v>
      </c>
      <c r="CP156" s="28">
        <f>+SUM(CP153:$DS153)+SUM(CP154:$DS154)</f>
        <v>-47187499.99999997</v>
      </c>
      <c r="CQ156" s="28">
        <f>+SUM(CQ153:$DS153)+SUM(CQ154:$DS154)</f>
        <v>-45312499.99999997</v>
      </c>
      <c r="CR156" s="28">
        <f>+SUM(CR153:$DS153)+SUM(CR154:$DS154)</f>
        <v>-43458333.333333306</v>
      </c>
      <c r="CS156" s="28">
        <f>+SUM(CS153:$DS153)+SUM(CS154:$DS154)</f>
        <v>-41624999.99999997</v>
      </c>
      <c r="CT156" s="28">
        <f>+SUM(CT153:$DS153)+SUM(CT154:$DS154)</f>
        <v>-39812499.999999978</v>
      </c>
      <c r="CU156" s="28">
        <f>+SUM(CU153:$DS153)+SUM(CU154:$DS154)</f>
        <v>-38020833.333333313</v>
      </c>
      <c r="CV156" s="28">
        <f>+SUM(CV153:$DS153)+SUM(CV154:$DS154)</f>
        <v>-36249999.999999978</v>
      </c>
      <c r="CW156" s="28">
        <f>+SUM(CW153:$DS153)+SUM(CW154:$DS154)</f>
        <v>-34499999.999999985</v>
      </c>
      <c r="CX156" s="28">
        <f>+SUM(CX153:$DS153)+SUM(CX154:$DS154)</f>
        <v>-32770833.333333313</v>
      </c>
      <c r="CY156" s="28">
        <f>+SUM(CY153:$DS153)+SUM(CY154:$DS154)</f>
        <v>-31062499.999999985</v>
      </c>
      <c r="CZ156" s="28">
        <f>+SUM(CZ153:$DS153)+SUM(CZ154:$DS154)</f>
        <v>-29374999.999999985</v>
      </c>
      <c r="DA156" s="28">
        <f>+SUM(DA153:$DS153)+SUM(DA154:$DS154)</f>
        <v>-27708333.333333321</v>
      </c>
      <c r="DB156" s="28">
        <f>+SUM(DB153:$DS153)+SUM(DB154:$DS154)</f>
        <v>-26062499.999999989</v>
      </c>
      <c r="DC156" s="28">
        <f>+SUM(DC153:$DS153)+SUM(DC154:$DS154)</f>
        <v>-24437499.999999989</v>
      </c>
      <c r="DD156" s="28">
        <f>+SUM(DD153:$DS153)+SUM(DD154:$DS154)</f>
        <v>-22833333.333333325</v>
      </c>
      <c r="DE156" s="28">
        <f>+SUM(DE153:$DS153)+SUM(DE154:$DS154)</f>
        <v>-21249999.999999993</v>
      </c>
      <c r="DF156" s="28">
        <f>+SUM(DF153:$DS153)+SUM(DF154:$DS154)</f>
        <v>-19687499.999999993</v>
      </c>
      <c r="DG156" s="28">
        <f>+SUM(DG153:$DS153)+SUM(DG154:$DS154)</f>
        <v>-18145833.333333328</v>
      </c>
      <c r="DH156" s="28">
        <f>+SUM(DH153:$DS153)+SUM(DH154:$DS154)</f>
        <v>-16624999.999999994</v>
      </c>
      <c r="DI156" s="28">
        <f>+SUM(DI153:$DS153)+SUM(DI154:$DS154)</f>
        <v>-15124999.999999994</v>
      </c>
      <c r="DJ156" s="28">
        <f>+SUM(DJ153:$DS153)+SUM(DJ154:$DS154)</f>
        <v>-13645833.333333328</v>
      </c>
      <c r="DK156" s="28">
        <f>+SUM(DK153:$DS153)+SUM(DK154:$DS154)</f>
        <v>-12187499.999999996</v>
      </c>
      <c r="DL156" s="28">
        <f>+SUM(DL153:$DS153)+SUM(DL154:$DS154)</f>
        <v>-10749999.999999998</v>
      </c>
      <c r="DM156" s="28">
        <f>+SUM(DM153:$DS153)+SUM(DM154:$DS154)</f>
        <v>-9333333.3333333321</v>
      </c>
      <c r="DN156" s="28">
        <f>+SUM(DN153:$DS153)+SUM(DN154:$DS154)</f>
        <v>-7937499.9999999981</v>
      </c>
      <c r="DO156" s="28">
        <f>+SUM(DO153:$DS153)+SUM(DO154:$DS154)</f>
        <v>-6562499.9999999991</v>
      </c>
      <c r="DP156" s="28">
        <f>+SUM(DP153:$DS153)+SUM(DP154:$DS154)</f>
        <v>-5208333.333333333</v>
      </c>
      <c r="DQ156" s="28">
        <f>+SUM(DQ153:$DS153)+SUM(DQ154:$DS154)</f>
        <v>-3874999.9999999995</v>
      </c>
      <c r="DR156" s="28">
        <f>+SUM(DR153:$DS153)+SUM(DR154:$DS154)</f>
        <v>-2562500</v>
      </c>
      <c r="DS156" s="28">
        <f>+SUM(DS153:$DS153)+SUM(DS154:$DS154)</f>
        <v>-1270833.3333333333</v>
      </c>
    </row>
    <row r="157" spans="1:123" x14ac:dyDescent="0.25">
      <c r="B157" s="27" t="s">
        <v>40</v>
      </c>
      <c r="D157" s="28">
        <f>+D156*$C$7/1000000</f>
        <v>-361499.99999999948</v>
      </c>
      <c r="E157" s="28">
        <f t="shared" ref="E157:BP157" si="110">+E156*$C$7/1000000</f>
        <v>-356999.99999999948</v>
      </c>
      <c r="F157" s="28">
        <f t="shared" si="110"/>
        <v>-352524.99999999942</v>
      </c>
      <c r="G157" s="28">
        <f t="shared" si="110"/>
        <v>-348074.99999999948</v>
      </c>
      <c r="H157" s="28">
        <f t="shared" si="110"/>
        <v>-343649.99999999948</v>
      </c>
      <c r="I157" s="28">
        <f t="shared" si="110"/>
        <v>-339249.99999999942</v>
      </c>
      <c r="J157" s="28">
        <f t="shared" si="110"/>
        <v>-334874.99999999948</v>
      </c>
      <c r="K157" s="28">
        <f t="shared" si="110"/>
        <v>-330524.99999999948</v>
      </c>
      <c r="L157" s="28">
        <f t="shared" si="110"/>
        <v>-326199.99999999948</v>
      </c>
      <c r="M157" s="28">
        <f t="shared" si="110"/>
        <v>-321899.99999999948</v>
      </c>
      <c r="N157" s="28">
        <f t="shared" si="110"/>
        <v>-317624.99999999948</v>
      </c>
      <c r="O157" s="28">
        <f t="shared" si="110"/>
        <v>-313374.99999999948</v>
      </c>
      <c r="P157" s="28">
        <f t="shared" si="110"/>
        <v>-309149.99999999953</v>
      </c>
      <c r="Q157" s="28">
        <f t="shared" si="110"/>
        <v>-304949.99999999953</v>
      </c>
      <c r="R157" s="28">
        <f t="shared" si="110"/>
        <v>-300774.99999999948</v>
      </c>
      <c r="S157" s="28">
        <f t="shared" si="110"/>
        <v>-296624.99999999953</v>
      </c>
      <c r="T157" s="28">
        <f t="shared" si="110"/>
        <v>-292499.99999999953</v>
      </c>
      <c r="U157" s="28">
        <f t="shared" si="110"/>
        <v>-288399.99999999959</v>
      </c>
      <c r="V157" s="28">
        <f t="shared" si="110"/>
        <v>-284324.99999999953</v>
      </c>
      <c r="W157" s="28">
        <f t="shared" si="110"/>
        <v>-280274.99999999959</v>
      </c>
      <c r="X157" s="28">
        <f t="shared" si="110"/>
        <v>-276249.99999999959</v>
      </c>
      <c r="Y157" s="28">
        <f t="shared" si="110"/>
        <v>-272249.99999999959</v>
      </c>
      <c r="Z157" s="28">
        <f t="shared" si="110"/>
        <v>-268274.99999999959</v>
      </c>
      <c r="AA157" s="28">
        <f t="shared" si="110"/>
        <v>-264324.99999999959</v>
      </c>
      <c r="AB157" s="28">
        <f t="shared" si="110"/>
        <v>-260399.99999999956</v>
      </c>
      <c r="AC157" s="28">
        <f t="shared" si="110"/>
        <v>-256499.99999999959</v>
      </c>
      <c r="AD157" s="28">
        <f t="shared" si="110"/>
        <v>-252624.99999999962</v>
      </c>
      <c r="AE157" s="28">
        <f t="shared" si="110"/>
        <v>-248774.99999999959</v>
      </c>
      <c r="AF157" s="28">
        <f t="shared" si="110"/>
        <v>-244949.99999999962</v>
      </c>
      <c r="AG157" s="28">
        <f t="shared" si="110"/>
        <v>-241149.99999999962</v>
      </c>
      <c r="AH157" s="28">
        <f t="shared" si="110"/>
        <v>-237374.99999999962</v>
      </c>
      <c r="AI157" s="28">
        <f t="shared" si="110"/>
        <v>-233624.99999999965</v>
      </c>
      <c r="AJ157" s="28">
        <f t="shared" si="110"/>
        <v>-229899.99999999971</v>
      </c>
      <c r="AK157" s="28">
        <f t="shared" si="110"/>
        <v>-226199.99999999974</v>
      </c>
      <c r="AL157" s="28">
        <f t="shared" si="110"/>
        <v>-222524.99999999974</v>
      </c>
      <c r="AM157" s="28">
        <f t="shared" si="110"/>
        <v>-218874.99999999971</v>
      </c>
      <c r="AN157" s="28">
        <f t="shared" si="110"/>
        <v>-215249.99999999974</v>
      </c>
      <c r="AO157" s="28">
        <f t="shared" si="110"/>
        <v>-211649.99999999974</v>
      </c>
      <c r="AP157" s="28">
        <f t="shared" si="110"/>
        <v>-208074.99999999971</v>
      </c>
      <c r="AQ157" s="28">
        <f t="shared" si="110"/>
        <v>-204524.99999999974</v>
      </c>
      <c r="AR157" s="28">
        <f t="shared" si="110"/>
        <v>-200999.99999999974</v>
      </c>
      <c r="AS157" s="28">
        <f t="shared" si="110"/>
        <v>-197499.99999999974</v>
      </c>
      <c r="AT157" s="28">
        <f t="shared" si="110"/>
        <v>-194024.99999999977</v>
      </c>
      <c r="AU157" s="28">
        <f t="shared" si="110"/>
        <v>-190574.99999999977</v>
      </c>
      <c r="AV157" s="28">
        <f t="shared" si="110"/>
        <v>-187149.99999999977</v>
      </c>
      <c r="AW157" s="28">
        <f t="shared" si="110"/>
        <v>-183749.99999999977</v>
      </c>
      <c r="AX157" s="28">
        <f t="shared" si="110"/>
        <v>-180374.9999999998</v>
      </c>
      <c r="AY157" s="28">
        <f t="shared" si="110"/>
        <v>-177024.99999999977</v>
      </c>
      <c r="AZ157" s="28">
        <f t="shared" si="110"/>
        <v>-173699.9999999998</v>
      </c>
      <c r="BA157" s="28">
        <f t="shared" si="110"/>
        <v>-170399.9999999998</v>
      </c>
      <c r="BB157" s="28">
        <f t="shared" si="110"/>
        <v>-167124.9999999998</v>
      </c>
      <c r="BC157" s="28">
        <f t="shared" si="110"/>
        <v>-163874.9999999998</v>
      </c>
      <c r="BD157" s="28">
        <f t="shared" si="110"/>
        <v>-160649.9999999998</v>
      </c>
      <c r="BE157" s="28">
        <f t="shared" si="110"/>
        <v>-157449.9999999998</v>
      </c>
      <c r="BF157" s="28">
        <f t="shared" si="110"/>
        <v>-154274.99999999983</v>
      </c>
      <c r="BG157" s="28">
        <f t="shared" si="110"/>
        <v>-151124.99999999983</v>
      </c>
      <c r="BH157" s="28">
        <f t="shared" si="110"/>
        <v>-147999.99999999985</v>
      </c>
      <c r="BI157" s="28">
        <f t="shared" si="110"/>
        <v>-144899.99999999983</v>
      </c>
      <c r="BJ157" s="28">
        <f t="shared" si="110"/>
        <v>-141824.99999999983</v>
      </c>
      <c r="BK157" s="28">
        <f t="shared" si="110"/>
        <v>-138774.99999999985</v>
      </c>
      <c r="BL157" s="28">
        <f t="shared" si="110"/>
        <v>-135749.99999999985</v>
      </c>
      <c r="BM157" s="28">
        <f t="shared" si="110"/>
        <v>-132749.99999999985</v>
      </c>
      <c r="BN157" s="28">
        <f t="shared" si="110"/>
        <v>-129774.99999999987</v>
      </c>
      <c r="BO157" s="28">
        <f t="shared" si="110"/>
        <v>-126824.99999999987</v>
      </c>
      <c r="BP157" s="28">
        <f t="shared" si="110"/>
        <v>-123899.99999999987</v>
      </c>
      <c r="BQ157" s="28">
        <f t="shared" ref="BQ157:DS157" si="111">+BQ156*$C$7/1000000</f>
        <v>-120999.99999999987</v>
      </c>
      <c r="BR157" s="28">
        <f t="shared" si="111"/>
        <v>-118124.99999999988</v>
      </c>
      <c r="BS157" s="28">
        <f t="shared" si="111"/>
        <v>-115274.99999999988</v>
      </c>
      <c r="BT157" s="28">
        <f t="shared" si="111"/>
        <v>-112449.99999999987</v>
      </c>
      <c r="BU157" s="28">
        <f t="shared" si="111"/>
        <v>-109649.9999999999</v>
      </c>
      <c r="BV157" s="28">
        <f t="shared" si="111"/>
        <v>-106874.9999999999</v>
      </c>
      <c r="BW157" s="28">
        <f t="shared" si="111"/>
        <v>-104124.99999999991</v>
      </c>
      <c r="BX157" s="28">
        <f t="shared" si="111"/>
        <v>-101399.9999999999</v>
      </c>
      <c r="BY157" s="28">
        <f t="shared" si="111"/>
        <v>-98699.999999999898</v>
      </c>
      <c r="BZ157" s="28">
        <f t="shared" si="111"/>
        <v>-96024.999999999913</v>
      </c>
      <c r="CA157" s="28">
        <f t="shared" si="111"/>
        <v>-93374.999999999913</v>
      </c>
      <c r="CB157" s="28">
        <f t="shared" si="111"/>
        <v>-90749.999999999913</v>
      </c>
      <c r="CC157" s="28">
        <f t="shared" si="111"/>
        <v>-88149.999999999927</v>
      </c>
      <c r="CD157" s="28">
        <f t="shared" si="111"/>
        <v>-85574.999999999927</v>
      </c>
      <c r="CE157" s="28">
        <f t="shared" si="111"/>
        <v>-83024.999999999927</v>
      </c>
      <c r="CF157" s="28">
        <f t="shared" si="111"/>
        <v>-80499.999999999942</v>
      </c>
      <c r="CG157" s="28">
        <f t="shared" si="111"/>
        <v>-77999.999999999927</v>
      </c>
      <c r="CH157" s="28">
        <f t="shared" si="111"/>
        <v>-75524.999999999942</v>
      </c>
      <c r="CI157" s="28">
        <f t="shared" si="111"/>
        <v>-73074.999999999942</v>
      </c>
      <c r="CJ157" s="28">
        <f t="shared" si="111"/>
        <v>-70649.999999999942</v>
      </c>
      <c r="CK157" s="28">
        <f t="shared" si="111"/>
        <v>-68249.999999999942</v>
      </c>
      <c r="CL157" s="28">
        <f t="shared" si="111"/>
        <v>-65874.999999999942</v>
      </c>
      <c r="CM157" s="28">
        <f t="shared" si="111"/>
        <v>-63524.999999999956</v>
      </c>
      <c r="CN157" s="28">
        <f t="shared" si="111"/>
        <v>-61199.999999999956</v>
      </c>
      <c r="CO157" s="28">
        <f t="shared" si="111"/>
        <v>-58899.999999999964</v>
      </c>
      <c r="CP157" s="28">
        <f t="shared" si="111"/>
        <v>-56624.999999999964</v>
      </c>
      <c r="CQ157" s="28">
        <f t="shared" si="111"/>
        <v>-54374.999999999964</v>
      </c>
      <c r="CR157" s="28">
        <f t="shared" si="111"/>
        <v>-52149.999999999971</v>
      </c>
      <c r="CS157" s="28">
        <f t="shared" si="111"/>
        <v>-49949.999999999964</v>
      </c>
      <c r="CT157" s="28">
        <f t="shared" si="111"/>
        <v>-47774.999999999971</v>
      </c>
      <c r="CU157" s="28">
        <f t="shared" si="111"/>
        <v>-45624.999999999978</v>
      </c>
      <c r="CV157" s="28">
        <f t="shared" si="111"/>
        <v>-43499.999999999971</v>
      </c>
      <c r="CW157" s="28">
        <f t="shared" si="111"/>
        <v>-41399.999999999985</v>
      </c>
      <c r="CX157" s="28">
        <f t="shared" si="111"/>
        <v>-39324.999999999978</v>
      </c>
      <c r="CY157" s="28">
        <f t="shared" si="111"/>
        <v>-37274.999999999985</v>
      </c>
      <c r="CZ157" s="28">
        <f t="shared" si="111"/>
        <v>-35249.999999999985</v>
      </c>
      <c r="DA157" s="28">
        <f t="shared" si="111"/>
        <v>-33249.999999999985</v>
      </c>
      <c r="DB157" s="28">
        <f t="shared" si="111"/>
        <v>-31274.999999999985</v>
      </c>
      <c r="DC157" s="28">
        <f t="shared" si="111"/>
        <v>-29324.999999999985</v>
      </c>
      <c r="DD157" s="28">
        <f t="shared" si="111"/>
        <v>-27399.999999999989</v>
      </c>
      <c r="DE157" s="28">
        <f t="shared" si="111"/>
        <v>-25499.999999999993</v>
      </c>
      <c r="DF157" s="28">
        <f t="shared" si="111"/>
        <v>-23624.999999999993</v>
      </c>
      <c r="DG157" s="28">
        <f t="shared" si="111"/>
        <v>-21774.999999999993</v>
      </c>
      <c r="DH157" s="28">
        <f t="shared" si="111"/>
        <v>-19949.999999999993</v>
      </c>
      <c r="DI157" s="28">
        <f t="shared" si="111"/>
        <v>-18149.999999999993</v>
      </c>
      <c r="DJ157" s="28">
        <f t="shared" si="111"/>
        <v>-16374.999999999995</v>
      </c>
      <c r="DK157" s="28">
        <f t="shared" si="111"/>
        <v>-14624.999999999996</v>
      </c>
      <c r="DL157" s="28">
        <f t="shared" si="111"/>
        <v>-12899.999999999998</v>
      </c>
      <c r="DM157" s="28">
        <f t="shared" si="111"/>
        <v>-11199.999999999998</v>
      </c>
      <c r="DN157" s="28">
        <f t="shared" si="111"/>
        <v>-9524.9999999999982</v>
      </c>
      <c r="DO157" s="28">
        <f t="shared" si="111"/>
        <v>-7874.9999999999991</v>
      </c>
      <c r="DP157" s="28">
        <f t="shared" si="111"/>
        <v>-6250</v>
      </c>
      <c r="DQ157" s="28">
        <f t="shared" si="111"/>
        <v>-4649.9999999999991</v>
      </c>
      <c r="DR157" s="28">
        <f t="shared" si="111"/>
        <v>-3075</v>
      </c>
      <c r="DS157" s="28">
        <f t="shared" si="111"/>
        <v>-1525</v>
      </c>
    </row>
    <row r="158" spans="1:123" ht="15.75" thickBot="1" x14ac:dyDescent="0.3">
      <c r="B158" s="48" t="s">
        <v>41</v>
      </c>
      <c r="C158" s="5">
        <f>+$C$5</f>
        <v>150000000</v>
      </c>
      <c r="D158" s="28">
        <f>+D157+D155</f>
        <v>-4111499.9999999907</v>
      </c>
      <c r="E158" s="28">
        <f t="shared" ref="E158:BP158" si="112">+E157+E155</f>
        <v>-4086166.6666666572</v>
      </c>
      <c r="F158" s="28">
        <f t="shared" si="112"/>
        <v>-4060858.3333333242</v>
      </c>
      <c r="G158" s="28">
        <f t="shared" si="112"/>
        <v>-4035574.9999999907</v>
      </c>
      <c r="H158" s="28">
        <f t="shared" si="112"/>
        <v>-4010316.6666666577</v>
      </c>
      <c r="I158" s="28">
        <f t="shared" si="112"/>
        <v>-3985083.3333333242</v>
      </c>
      <c r="J158" s="28">
        <f t="shared" si="112"/>
        <v>-3959874.9999999912</v>
      </c>
      <c r="K158" s="28">
        <f t="shared" si="112"/>
        <v>-3934691.6666666577</v>
      </c>
      <c r="L158" s="28">
        <f t="shared" si="112"/>
        <v>-3909533.3333333246</v>
      </c>
      <c r="M158" s="28">
        <f t="shared" si="112"/>
        <v>-3884399.9999999912</v>
      </c>
      <c r="N158" s="28">
        <f t="shared" si="112"/>
        <v>-3859291.6666666581</v>
      </c>
      <c r="O158" s="28">
        <f t="shared" si="112"/>
        <v>-3834208.3333333246</v>
      </c>
      <c r="P158" s="28">
        <f t="shared" si="112"/>
        <v>-3809149.9999999916</v>
      </c>
      <c r="Q158" s="28">
        <f t="shared" si="112"/>
        <v>-3784116.6666666581</v>
      </c>
      <c r="R158" s="28">
        <f t="shared" si="112"/>
        <v>-3759108.3333333251</v>
      </c>
      <c r="S158" s="28">
        <f t="shared" si="112"/>
        <v>-3734124.9999999916</v>
      </c>
      <c r="T158" s="28">
        <f t="shared" si="112"/>
        <v>-3709166.6666666586</v>
      </c>
      <c r="U158" s="28">
        <f t="shared" si="112"/>
        <v>-3684233.3333333251</v>
      </c>
      <c r="V158" s="28">
        <f t="shared" si="112"/>
        <v>-3659324.9999999921</v>
      </c>
      <c r="W158" s="28">
        <f t="shared" si="112"/>
        <v>-3634441.6666666586</v>
      </c>
      <c r="X158" s="28">
        <f t="shared" si="112"/>
        <v>-3609583.3333333256</v>
      </c>
      <c r="Y158" s="28">
        <f t="shared" si="112"/>
        <v>-3584749.9999999921</v>
      </c>
      <c r="Z158" s="28">
        <f t="shared" si="112"/>
        <v>-3559941.6666666591</v>
      </c>
      <c r="AA158" s="28">
        <f t="shared" si="112"/>
        <v>-3535158.3333333256</v>
      </c>
      <c r="AB158" s="28">
        <f t="shared" si="112"/>
        <v>-3510399.9999999921</v>
      </c>
      <c r="AC158" s="28">
        <f t="shared" si="112"/>
        <v>-3485666.6666666591</v>
      </c>
      <c r="AD158" s="28">
        <f t="shared" si="112"/>
        <v>-3460958.333333326</v>
      </c>
      <c r="AE158" s="28">
        <f t="shared" si="112"/>
        <v>-3436274.9999999925</v>
      </c>
      <c r="AF158" s="28">
        <f t="shared" si="112"/>
        <v>-3411616.6666666591</v>
      </c>
      <c r="AG158" s="28">
        <f t="shared" si="112"/>
        <v>-3386983.333333326</v>
      </c>
      <c r="AH158" s="28">
        <f t="shared" si="112"/>
        <v>-3362374.999999993</v>
      </c>
      <c r="AI158" s="28">
        <f t="shared" si="112"/>
        <v>-3337791.6666666595</v>
      </c>
      <c r="AJ158" s="28">
        <f t="shared" si="112"/>
        <v>-3313233.333333326</v>
      </c>
      <c r="AK158" s="28">
        <f t="shared" si="112"/>
        <v>-3288699.999999993</v>
      </c>
      <c r="AL158" s="28">
        <f t="shared" si="112"/>
        <v>-3264191.66666666</v>
      </c>
      <c r="AM158" s="28">
        <f t="shared" si="112"/>
        <v>-3239708.3333333265</v>
      </c>
      <c r="AN158" s="28">
        <f t="shared" si="112"/>
        <v>-3215249.999999993</v>
      </c>
      <c r="AO158" s="28">
        <f t="shared" si="112"/>
        <v>-3190816.66666666</v>
      </c>
      <c r="AP158" s="28">
        <f t="shared" si="112"/>
        <v>-3166408.333333327</v>
      </c>
      <c r="AQ158" s="28">
        <f t="shared" si="112"/>
        <v>-3142024.9999999935</v>
      </c>
      <c r="AR158" s="28">
        <f t="shared" si="112"/>
        <v>-3117666.66666666</v>
      </c>
      <c r="AS158" s="28">
        <f t="shared" si="112"/>
        <v>-3093333.333333327</v>
      </c>
      <c r="AT158" s="28">
        <f t="shared" si="112"/>
        <v>-3069024.9999999944</v>
      </c>
      <c r="AU158" s="28">
        <f t="shared" si="112"/>
        <v>-3044741.6666666605</v>
      </c>
      <c r="AV158" s="28">
        <f t="shared" si="112"/>
        <v>-3020483.3333333274</v>
      </c>
      <c r="AW158" s="28">
        <f t="shared" si="112"/>
        <v>-2996249.9999999944</v>
      </c>
      <c r="AX158" s="28">
        <f t="shared" si="112"/>
        <v>-2972041.6666666614</v>
      </c>
      <c r="AY158" s="28">
        <f t="shared" si="112"/>
        <v>-2947858.3333333274</v>
      </c>
      <c r="AZ158" s="28">
        <f t="shared" si="112"/>
        <v>-2923699.9999999944</v>
      </c>
      <c r="BA158" s="28">
        <f t="shared" si="112"/>
        <v>-2899566.6666666614</v>
      </c>
      <c r="BB158" s="28">
        <f t="shared" si="112"/>
        <v>-2875458.3333333284</v>
      </c>
      <c r="BC158" s="28">
        <f t="shared" si="112"/>
        <v>-2851374.9999999949</v>
      </c>
      <c r="BD158" s="28">
        <f t="shared" si="112"/>
        <v>-2827316.6666666614</v>
      </c>
      <c r="BE158" s="28">
        <f t="shared" si="112"/>
        <v>-2803283.3333333284</v>
      </c>
      <c r="BF158" s="28">
        <f t="shared" si="112"/>
        <v>-2779274.9999999953</v>
      </c>
      <c r="BG158" s="28">
        <f t="shared" si="112"/>
        <v>-2755291.6666666619</v>
      </c>
      <c r="BH158" s="28">
        <f t="shared" si="112"/>
        <v>-2731333.3333333284</v>
      </c>
      <c r="BI158" s="28">
        <f t="shared" si="112"/>
        <v>-2707399.9999999953</v>
      </c>
      <c r="BJ158" s="28">
        <f t="shared" si="112"/>
        <v>-2683491.6666666623</v>
      </c>
      <c r="BK158" s="28">
        <f t="shared" si="112"/>
        <v>-2659608.3333333288</v>
      </c>
      <c r="BL158" s="28">
        <f t="shared" si="112"/>
        <v>-2635749.9999999953</v>
      </c>
      <c r="BM158" s="28">
        <f t="shared" si="112"/>
        <v>-2611916.6666666623</v>
      </c>
      <c r="BN158" s="28">
        <f t="shared" si="112"/>
        <v>-2588108.3333333293</v>
      </c>
      <c r="BO158" s="28">
        <f t="shared" si="112"/>
        <v>-2564324.9999999958</v>
      </c>
      <c r="BP158" s="28">
        <f t="shared" si="112"/>
        <v>-2540566.6666666623</v>
      </c>
      <c r="BQ158" s="28">
        <f t="shared" ref="BQ158:DS158" si="113">+BQ157+BQ155</f>
        <v>-2516833.3333333293</v>
      </c>
      <c r="BR158" s="28">
        <f t="shared" si="113"/>
        <v>-2493124.9999999963</v>
      </c>
      <c r="BS158" s="28">
        <f t="shared" si="113"/>
        <v>-2469441.6666666628</v>
      </c>
      <c r="BT158" s="28">
        <f t="shared" si="113"/>
        <v>-2445783.3333333293</v>
      </c>
      <c r="BU158" s="28">
        <f t="shared" si="113"/>
        <v>-2422149.9999999963</v>
      </c>
      <c r="BV158" s="28">
        <f t="shared" si="113"/>
        <v>-2398541.6666666633</v>
      </c>
      <c r="BW158" s="28">
        <f t="shared" si="113"/>
        <v>-2374958.3333333298</v>
      </c>
      <c r="BX158" s="28">
        <f t="shared" si="113"/>
        <v>-2351399.9999999963</v>
      </c>
      <c r="BY158" s="28">
        <f t="shared" si="113"/>
        <v>-2327866.6666666633</v>
      </c>
      <c r="BZ158" s="28">
        <f t="shared" si="113"/>
        <v>-2304358.3333333298</v>
      </c>
      <c r="CA158" s="28">
        <f t="shared" si="113"/>
        <v>-2280874.9999999967</v>
      </c>
      <c r="CB158" s="28">
        <f t="shared" si="113"/>
        <v>-2257416.6666666633</v>
      </c>
      <c r="CC158" s="28">
        <f t="shared" si="113"/>
        <v>-2233983.3333333302</v>
      </c>
      <c r="CD158" s="28">
        <f t="shared" si="113"/>
        <v>-2210574.9999999967</v>
      </c>
      <c r="CE158" s="28">
        <f t="shared" si="113"/>
        <v>-2187191.6666666637</v>
      </c>
      <c r="CF158" s="28">
        <f t="shared" si="113"/>
        <v>-2163833.3333333302</v>
      </c>
      <c r="CG158" s="28">
        <f t="shared" si="113"/>
        <v>-2140499.9999999972</v>
      </c>
      <c r="CH158" s="28">
        <f t="shared" si="113"/>
        <v>-2117191.6666666637</v>
      </c>
      <c r="CI158" s="28">
        <f t="shared" si="113"/>
        <v>-2093908.3333333307</v>
      </c>
      <c r="CJ158" s="28">
        <f t="shared" si="113"/>
        <v>-2070649.9999999972</v>
      </c>
      <c r="CK158" s="28">
        <f t="shared" si="113"/>
        <v>-2047416.6666666642</v>
      </c>
      <c r="CL158" s="28">
        <f t="shared" si="113"/>
        <v>-2024208.3333333307</v>
      </c>
      <c r="CM158" s="28">
        <f t="shared" si="113"/>
        <v>-2001024.9999999977</v>
      </c>
      <c r="CN158" s="28">
        <f t="shared" si="113"/>
        <v>-1977866.6666666642</v>
      </c>
      <c r="CO158" s="28">
        <f t="shared" si="113"/>
        <v>-1954733.3333333312</v>
      </c>
      <c r="CP158" s="28">
        <f t="shared" si="113"/>
        <v>-1931624.9999999977</v>
      </c>
      <c r="CQ158" s="28">
        <f t="shared" si="113"/>
        <v>-1908541.6666666646</v>
      </c>
      <c r="CR158" s="28">
        <f t="shared" si="113"/>
        <v>-1885483.3333333312</v>
      </c>
      <c r="CS158" s="28">
        <f t="shared" si="113"/>
        <v>-1862449.9999999981</v>
      </c>
      <c r="CT158" s="28">
        <f t="shared" si="113"/>
        <v>-1839441.6666666646</v>
      </c>
      <c r="CU158" s="28">
        <f t="shared" si="113"/>
        <v>-1816458.3333333316</v>
      </c>
      <c r="CV158" s="28">
        <f t="shared" si="113"/>
        <v>-1793499.9999999981</v>
      </c>
      <c r="CW158" s="28">
        <f t="shared" si="113"/>
        <v>-1770566.6666666649</v>
      </c>
      <c r="CX158" s="28">
        <f t="shared" si="113"/>
        <v>-1747658.3333333316</v>
      </c>
      <c r="CY158" s="28">
        <f t="shared" si="113"/>
        <v>-1724774.9999999984</v>
      </c>
      <c r="CZ158" s="28">
        <f t="shared" si="113"/>
        <v>-1701916.6666666651</v>
      </c>
      <c r="DA158" s="28">
        <f t="shared" si="113"/>
        <v>-1679083.3333333319</v>
      </c>
      <c r="DB158" s="28">
        <f t="shared" si="113"/>
        <v>-1656274.9999999986</v>
      </c>
      <c r="DC158" s="28">
        <f t="shared" si="113"/>
        <v>-1633491.6666666653</v>
      </c>
      <c r="DD158" s="28">
        <f t="shared" si="113"/>
        <v>-1610733.3333333321</v>
      </c>
      <c r="DE158" s="28">
        <f t="shared" si="113"/>
        <v>-1587999.9999999988</v>
      </c>
      <c r="DF158" s="28">
        <f t="shared" si="113"/>
        <v>-1565291.6666666656</v>
      </c>
      <c r="DG158" s="28">
        <f t="shared" si="113"/>
        <v>-1542608.3333333323</v>
      </c>
      <c r="DH158" s="28">
        <f t="shared" si="113"/>
        <v>-1519949.9999999991</v>
      </c>
      <c r="DI158" s="28">
        <f t="shared" si="113"/>
        <v>-1497316.6666666658</v>
      </c>
      <c r="DJ158" s="28">
        <f t="shared" si="113"/>
        <v>-1474708.3333333326</v>
      </c>
      <c r="DK158" s="28">
        <f t="shared" si="113"/>
        <v>-1452124.9999999993</v>
      </c>
      <c r="DL158" s="28">
        <f t="shared" si="113"/>
        <v>-1429566.666666666</v>
      </c>
      <c r="DM158" s="28">
        <f t="shared" si="113"/>
        <v>-1407033.3333333328</v>
      </c>
      <c r="DN158" s="28">
        <f t="shared" si="113"/>
        <v>-1384524.9999999995</v>
      </c>
      <c r="DO158" s="28">
        <f t="shared" si="113"/>
        <v>-1362041.6666666663</v>
      </c>
      <c r="DP158" s="28">
        <f t="shared" si="113"/>
        <v>-1339583.333333333</v>
      </c>
      <c r="DQ158" s="28">
        <f t="shared" si="113"/>
        <v>-1317149.9999999998</v>
      </c>
      <c r="DR158" s="28">
        <f t="shared" si="113"/>
        <v>-1294741.6666666665</v>
      </c>
      <c r="DS158" s="28">
        <f t="shared" si="113"/>
        <v>-1272358.3333333333</v>
      </c>
    </row>
    <row r="159" spans="1:123" ht="15.75" thickBot="1" x14ac:dyDescent="0.3">
      <c r="B159" s="51">
        <f>+(C159+1)^12-1</f>
        <v>0.25053576110125242</v>
      </c>
      <c r="C159" s="50">
        <f>+IRR(C158:DS158)</f>
        <v>1.8805645771462265E-2</v>
      </c>
    </row>
    <row r="164" spans="2:6" ht="15.75" thickBot="1" x14ac:dyDescent="0.3">
      <c r="C164" s="1">
        <v>-1</v>
      </c>
    </row>
    <row r="165" spans="2:6" ht="15.75" thickBot="1" x14ac:dyDescent="0.3">
      <c r="B165" s="63" t="s">
        <v>3</v>
      </c>
      <c r="C165" s="64" t="s">
        <v>7</v>
      </c>
      <c r="D165" s="64" t="s">
        <v>73</v>
      </c>
      <c r="E165" s="64" t="s">
        <v>106</v>
      </c>
      <c r="F165" s="65" t="s">
        <v>107</v>
      </c>
    </row>
    <row r="166" spans="2:6" x14ac:dyDescent="0.25">
      <c r="B166" s="66">
        <v>12</v>
      </c>
      <c r="C166" s="60">
        <f>-SUM(D113:O113)</f>
        <v>16249999.999999942</v>
      </c>
      <c r="D166" s="67">
        <f>-SUM(D117:O117)</f>
        <v>1260999.9999999998</v>
      </c>
      <c r="E166" s="68">
        <f>+B119</f>
        <v>0.2381584796413363</v>
      </c>
      <c r="F166" s="69">
        <f>-SUM(D118:O118)</f>
        <v>167510999.99999994</v>
      </c>
    </row>
    <row r="167" spans="2:6" x14ac:dyDescent="0.25">
      <c r="B167" s="70">
        <v>24</v>
      </c>
      <c r="C167" s="60">
        <f>(SUM(D123:AA123))*-1</f>
        <v>31249999.999999888</v>
      </c>
      <c r="D167" s="59">
        <f>(SUM(D127:AA127))*-1</f>
        <v>2574999.9999999995</v>
      </c>
      <c r="E167" s="25">
        <f>+B129</f>
        <v>0.23938891175855326</v>
      </c>
      <c r="F167" s="71">
        <f>(SUM(D128:AA128))*-1</f>
        <v>183824999.99999988</v>
      </c>
    </row>
    <row r="168" spans="2:6" x14ac:dyDescent="0.25">
      <c r="B168" s="70">
        <v>36</v>
      </c>
      <c r="C168" s="60">
        <f>(SUM(D133:AM133))*-1</f>
        <v>46249999.999999821</v>
      </c>
      <c r="D168" s="59">
        <f>(SUM(D137:AM137))*-1</f>
        <v>4032999.9999999986</v>
      </c>
      <c r="E168" s="25">
        <f>+B139</f>
        <v>0.2406591502852311</v>
      </c>
      <c r="F168" s="71">
        <f>(SUM(D138:AM138))*-1</f>
        <v>200282999.99999982</v>
      </c>
    </row>
    <row r="169" spans="2:6" x14ac:dyDescent="0.25">
      <c r="F169" s="62"/>
    </row>
  </sheetData>
  <mergeCells count="4">
    <mergeCell ref="G3:H3"/>
    <mergeCell ref="J3:K3"/>
    <mergeCell ref="M3:N3"/>
    <mergeCell ref="P3:Q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4" tint="0.79998168889431442"/>
  </sheetPr>
  <dimension ref="A3:XFB172"/>
  <sheetViews>
    <sheetView showGridLines="0" topLeftCell="A158" zoomScale="85" zoomScaleNormal="85" workbookViewId="0">
      <selection activeCell="O10" sqref="O10"/>
    </sheetView>
  </sheetViews>
  <sheetFormatPr baseColWidth="10" defaultRowHeight="15" outlineLevelRow="2" outlineLevelCol="1" x14ac:dyDescent="0.25"/>
  <cols>
    <col min="1" max="1" width="5.5703125" customWidth="1"/>
    <col min="2" max="2" width="23.5703125" style="1" bestFit="1" customWidth="1"/>
    <col min="3" max="3" width="16.5703125" style="1" bestFit="1" customWidth="1"/>
    <col min="4" max="4" width="16" bestFit="1" customWidth="1"/>
    <col min="5" max="5" width="15" bestFit="1" customWidth="1"/>
    <col min="6" max="6" width="17.140625" bestFit="1" customWidth="1"/>
    <col min="7" max="9" width="14.85546875" customWidth="1" outlineLevel="1"/>
    <col min="10" max="11" width="25.7109375" bestFit="1" customWidth="1" outlineLevel="1"/>
    <col min="12" max="12" width="14.85546875" customWidth="1" outlineLevel="1"/>
    <col min="13" max="26" width="15" bestFit="1" customWidth="1"/>
    <col min="27" max="27" width="16.85546875" bestFit="1" customWidth="1"/>
    <col min="28" max="30" width="15" bestFit="1" customWidth="1"/>
    <col min="31" max="33" width="14.140625" bestFit="1" customWidth="1"/>
    <col min="34" max="38" width="13.28515625" bestFit="1" customWidth="1"/>
    <col min="39" max="39" width="14" bestFit="1" customWidth="1"/>
    <col min="50" max="50" width="12.42578125" bestFit="1" customWidth="1"/>
    <col min="63" max="63" width="14.140625" bestFit="1" customWidth="1"/>
    <col min="64" max="64" width="14.42578125" bestFit="1" customWidth="1"/>
    <col min="65" max="65" width="13.85546875" bestFit="1" customWidth="1"/>
    <col min="66" max="66" width="13.7109375" bestFit="1" customWidth="1"/>
    <col min="67" max="67" width="14.140625" bestFit="1" customWidth="1"/>
    <col min="68" max="68" width="13.7109375" bestFit="1" customWidth="1"/>
    <col min="69" max="69" width="14.42578125" bestFit="1" customWidth="1"/>
    <col min="70" max="70" width="13.42578125" bestFit="1" customWidth="1"/>
    <col min="71" max="71" width="13.85546875" bestFit="1" customWidth="1"/>
    <col min="72" max="73" width="14.140625" bestFit="1" customWidth="1"/>
    <col min="74" max="74" width="13.85546875" bestFit="1" customWidth="1"/>
    <col min="75" max="76" width="13.7109375" bestFit="1" customWidth="1"/>
    <col min="77" max="77" width="14.42578125" bestFit="1" customWidth="1"/>
    <col min="78" max="79" width="13.7109375" bestFit="1" customWidth="1"/>
    <col min="80" max="80" width="13.42578125" bestFit="1" customWidth="1"/>
    <col min="81" max="81" width="14.140625" bestFit="1" customWidth="1"/>
    <col min="82" max="83" width="13.85546875" bestFit="1" customWidth="1"/>
    <col min="84" max="85" width="14.140625" bestFit="1" customWidth="1"/>
    <col min="86" max="86" width="13.7109375" bestFit="1" customWidth="1"/>
    <col min="87" max="87" width="13.85546875" bestFit="1" customWidth="1"/>
  </cols>
  <sheetData>
    <row r="3" spans="1:17 16382:16382" ht="18.75" x14ac:dyDescent="0.3">
      <c r="C3" s="2"/>
      <c r="D3" s="3"/>
      <c r="F3" s="107"/>
      <c r="G3" s="126" t="s">
        <v>1</v>
      </c>
      <c r="H3" s="126"/>
      <c r="I3" s="107"/>
      <c r="J3" s="126" t="s">
        <v>74</v>
      </c>
      <c r="K3" s="126"/>
      <c r="L3" s="108" t="s">
        <v>101</v>
      </c>
      <c r="M3" s="126" t="s">
        <v>99</v>
      </c>
      <c r="N3" s="126"/>
      <c r="O3" s="107"/>
      <c r="P3" s="126" t="s">
        <v>74</v>
      </c>
      <c r="Q3" s="126"/>
    </row>
    <row r="4" spans="1:17 16382:16382" ht="18.75" x14ac:dyDescent="0.3">
      <c r="F4" s="107"/>
      <c r="G4" s="109" t="s">
        <v>5</v>
      </c>
      <c r="H4" s="109" t="s">
        <v>6</v>
      </c>
      <c r="I4" s="107"/>
      <c r="J4" s="109" t="s">
        <v>5</v>
      </c>
      <c r="K4" s="109" t="s">
        <v>6</v>
      </c>
      <c r="L4" s="108" t="s">
        <v>102</v>
      </c>
      <c r="M4" s="109" t="s">
        <v>5</v>
      </c>
      <c r="N4" s="109" t="s">
        <v>6</v>
      </c>
      <c r="O4" s="107"/>
      <c r="P4" s="109" t="s">
        <v>5</v>
      </c>
      <c r="Q4" s="109" t="s">
        <v>6</v>
      </c>
    </row>
    <row r="5" spans="1:17 16382:16382" x14ac:dyDescent="0.25">
      <c r="B5" s="13" t="s">
        <v>2</v>
      </c>
      <c r="C5" s="14">
        <f>+VTU!F7</f>
        <v>4001000000</v>
      </c>
      <c r="D5" s="1"/>
      <c r="F5" s="110" t="s">
        <v>68</v>
      </c>
      <c r="G5" s="111">
        <f>+D25</f>
        <v>-132727097.92451151</v>
      </c>
      <c r="H5" s="111">
        <f>+D35</f>
        <v>-133699628.67335176</v>
      </c>
      <c r="I5" s="107"/>
      <c r="J5" s="111">
        <f>+D47</f>
        <v>-132771777.13731152</v>
      </c>
      <c r="K5" s="111">
        <f>+D58</f>
        <v>-133745188.66430323</v>
      </c>
      <c r="L5" s="110" t="s">
        <v>68</v>
      </c>
      <c r="M5" s="111">
        <f>+D68</f>
        <v>-102590307.8333336</v>
      </c>
      <c r="N5" s="111">
        <f>+D78</f>
        <v>-148317847.97222185</v>
      </c>
      <c r="O5" s="107"/>
      <c r="P5" s="111">
        <f>+D90</f>
        <v>-145076958.96977797</v>
      </c>
      <c r="Q5" s="111">
        <f>+D102</f>
        <v>-146789938.65194637</v>
      </c>
    </row>
    <row r="6" spans="1:17 16382:16382" s="4" customFormat="1" x14ac:dyDescent="0.25">
      <c r="B6" s="15" t="s">
        <v>3</v>
      </c>
      <c r="C6" s="15">
        <v>36</v>
      </c>
      <c r="D6" s="1"/>
      <c r="F6" s="110" t="s">
        <v>69</v>
      </c>
      <c r="G6" s="110">
        <f>+AM25</f>
        <v>-127383407.24886975</v>
      </c>
      <c r="H6" s="110">
        <f>+AM35</f>
        <v>-127443012.60135216</v>
      </c>
      <c r="I6" s="110"/>
      <c r="J6" s="110">
        <f>+AM47</f>
        <v>-127426287.64366975</v>
      </c>
      <c r="K6" s="110">
        <f>+AM58</f>
        <v>-128360508.9059628</v>
      </c>
      <c r="L6" s="110" t="s">
        <v>69</v>
      </c>
      <c r="M6" s="110">
        <f>+AM78</f>
        <v>-112153160.91203704</v>
      </c>
      <c r="N6" s="110">
        <f>+AM78</f>
        <v>-112153160.91203704</v>
      </c>
      <c r="O6" s="110"/>
      <c r="P6" s="110">
        <f>+AM90</f>
        <v>-1503966844.0864213</v>
      </c>
      <c r="Q6" s="110">
        <f>+AM102</f>
        <v>-1504589534.494652</v>
      </c>
    </row>
    <row r="7" spans="1:17 16382:16382" s="11" customFormat="1" ht="30" x14ac:dyDescent="0.25">
      <c r="B7" s="16" t="s">
        <v>57</v>
      </c>
      <c r="C7" s="17">
        <v>1200</v>
      </c>
      <c r="D7" s="18" t="s">
        <v>75</v>
      </c>
      <c r="E7" s="12"/>
      <c r="F7" s="110" t="s">
        <v>7</v>
      </c>
      <c r="G7" s="110">
        <f>CUMIPMT($C$14,$C$6,$C$19,1,C6,0)</f>
        <v>-579306293.40722275</v>
      </c>
      <c r="H7" s="110">
        <f>CUMIPMT($D$14,$C$6,$C$29,1,C6,0)</f>
        <v>-612897948.86322498</v>
      </c>
      <c r="I7" s="112"/>
      <c r="J7" s="110">
        <f>+SUM(D41:AM41)</f>
        <v>-579306293.40722179</v>
      </c>
      <c r="K7" s="110">
        <f>+SUM(D52:AM52)</f>
        <v>-612897948.8632251</v>
      </c>
      <c r="L7" s="110" t="s">
        <v>7</v>
      </c>
      <c r="M7" s="110">
        <f>+SUM(D63:AM63)</f>
        <v>-765191250.00000596</v>
      </c>
      <c r="N7" s="110">
        <f>+SUM(D73:AM73)</f>
        <v>-585979791.66665983</v>
      </c>
      <c r="O7" s="112"/>
      <c r="P7" s="110">
        <f>+SUM(D84:AM84)</f>
        <v>-688445232.5354284</v>
      </c>
      <c r="Q7" s="110">
        <f>+SUM(D96:AM96)</f>
        <v>-726692189.89849353</v>
      </c>
    </row>
    <row r="8" spans="1:17 16382:16382" x14ac:dyDescent="0.25">
      <c r="B8" s="19" t="s">
        <v>58</v>
      </c>
      <c r="C8" s="20">
        <v>42829</v>
      </c>
      <c r="D8" s="19" t="s">
        <v>56</v>
      </c>
      <c r="F8" s="111" t="s">
        <v>60</v>
      </c>
      <c r="G8" s="111">
        <f>CUMPRINC($C$13,$C$6,$C$19,1,C6,0)</f>
        <v>-4001000000</v>
      </c>
      <c r="H8" s="111">
        <f>CUMPRINC($D$13,$C$6,$C$19,1,C6,0)</f>
        <v>-4001000000</v>
      </c>
      <c r="I8" s="107"/>
      <c r="J8" s="111">
        <f>+SUM(D42:AM42)</f>
        <v>-4001000000.0000005</v>
      </c>
      <c r="K8" s="111">
        <f>+SUM(D53:AM53)</f>
        <v>-4000999999.9999995</v>
      </c>
      <c r="L8" s="111" t="s">
        <v>60</v>
      </c>
      <c r="M8" s="111">
        <f>+SUM(D64:AM64)</f>
        <v>-2400599999.9999995</v>
      </c>
      <c r="N8" s="111">
        <f>+SUM(D74:AM74)</f>
        <v>-4000999999.9999986</v>
      </c>
      <c r="O8" s="107"/>
      <c r="P8" s="111">
        <f>+SUM(D85:AM85)</f>
        <v>-2549797157.5386033</v>
      </c>
      <c r="Q8" s="111">
        <f>+SUM(D97:AM97)</f>
        <v>-2549797157.5386033</v>
      </c>
    </row>
    <row r="9" spans="1:17 16382:16382" x14ac:dyDescent="0.25">
      <c r="F9" s="111" t="s">
        <v>61</v>
      </c>
      <c r="G9" s="111">
        <f>+D19*C6</f>
        <v>-4580306293.4072227</v>
      </c>
      <c r="H9" s="111">
        <f>+SUM(H7:H8)</f>
        <v>-4613897948.863225</v>
      </c>
      <c r="I9" s="107"/>
      <c r="J9" s="111">
        <f>+SUM(J7:J8)</f>
        <v>-4580306293.4072227</v>
      </c>
      <c r="K9" s="111">
        <f>+SUM(K7:K8)</f>
        <v>-4613897948.863225</v>
      </c>
      <c r="L9" s="111" t="s">
        <v>61</v>
      </c>
      <c r="M9" s="111">
        <f>+SUM(M7:M8)</f>
        <v>-3165791250.0000057</v>
      </c>
      <c r="N9" s="111">
        <f>+SUM(N7:N8)</f>
        <v>-4586979791.6666584</v>
      </c>
      <c r="O9" s="107"/>
      <c r="P9" s="111">
        <f>+SUM(P7:P8)</f>
        <v>-3238242390.0740318</v>
      </c>
      <c r="Q9" s="111">
        <f>+SUM(Q7:Q8)</f>
        <v>-3276489347.4370966</v>
      </c>
      <c r="XFB9" s="5"/>
    </row>
    <row r="10" spans="1:17 16382:16382" ht="23.25" x14ac:dyDescent="0.35">
      <c r="B10" s="26" t="s">
        <v>65</v>
      </c>
      <c r="C10" s="21" t="s">
        <v>117</v>
      </c>
      <c r="D10" s="21" t="s">
        <v>118</v>
      </c>
      <c r="F10" s="111" t="s">
        <v>35</v>
      </c>
      <c r="G10" s="111">
        <f>+SUM(D24:AM24)</f>
        <v>-101682799.71364035</v>
      </c>
      <c r="H10" s="111">
        <f>+SUM(D34:AM34)</f>
        <v>-102214234.69881389</v>
      </c>
      <c r="I10" s="107"/>
      <c r="J10" s="111">
        <f>+SUM(D46:AM46)</f>
        <v>-101717028.65044034</v>
      </c>
      <c r="K10" s="111">
        <f>+SUM(D57:AM57)</f>
        <v>-102462763.4015636</v>
      </c>
      <c r="L10" s="111" t="s">
        <v>35</v>
      </c>
      <c r="M10" s="111">
        <f>+SUM(D67:AM67)</f>
        <v>-143567883.00000015</v>
      </c>
      <c r="N10" s="111">
        <f>+SUM(D77:AM77)</f>
        <v>-97729092.833333164</v>
      </c>
      <c r="O10" s="107"/>
      <c r="P10" s="111">
        <f>+SUM(D89:AM89)</f>
        <v>-60307507.439195976</v>
      </c>
      <c r="Q10" s="111">
        <f>+SUM(D101:AM101)</f>
        <v>-61019396.555365771</v>
      </c>
    </row>
    <row r="11" spans="1:17 16382:16382" x14ac:dyDescent="0.25">
      <c r="B11" s="22" t="s">
        <v>0</v>
      </c>
      <c r="C11" s="23">
        <v>4.4999999999999998E-2</v>
      </c>
      <c r="D11" s="23">
        <v>4.4999999999999998E-2</v>
      </c>
      <c r="F11" s="111" t="s">
        <v>72</v>
      </c>
      <c r="G11" s="111">
        <v>0</v>
      </c>
      <c r="H11" s="111">
        <v>0</v>
      </c>
      <c r="I11" s="107"/>
      <c r="J11" s="111">
        <f>+SUM(D44:AM44)</f>
        <v>-1541844</v>
      </c>
      <c r="K11" s="111">
        <f>+SUM(D55:AM55)</f>
        <v>-1541844</v>
      </c>
      <c r="L11" s="111" t="s">
        <v>72</v>
      </c>
      <c r="M11" s="111">
        <v>0</v>
      </c>
      <c r="N11" s="111">
        <v>0</v>
      </c>
      <c r="O11" s="107"/>
      <c r="P11" s="111">
        <f>+SUM(D87:AM87)</f>
        <v>-1541844</v>
      </c>
      <c r="Q11" s="111">
        <f>+SUM(D99:AM99)</f>
        <v>-1541844</v>
      </c>
    </row>
    <row r="12" spans="1:17 16382:16382" x14ac:dyDescent="0.25">
      <c r="B12" s="22" t="s">
        <v>59</v>
      </c>
      <c r="C12" s="23">
        <v>4.4999999999999998E-2</v>
      </c>
      <c r="D12" s="23">
        <v>0.05</v>
      </c>
      <c r="F12" s="111" t="s">
        <v>9</v>
      </c>
      <c r="G12" s="113">
        <f>+IRR(C25:AM25)</f>
        <v>8.8195059750599825E-3</v>
      </c>
      <c r="H12" s="113">
        <f>+IRR(C35:AM35)</f>
        <v>9.2499859472829904E-3</v>
      </c>
      <c r="I12" s="114"/>
      <c r="J12" s="113">
        <f>+IRR(C47:AM47)</f>
        <v>8.8389894874811858E-3</v>
      </c>
      <c r="K12" s="113">
        <f>+IRR(C58:AM58)</f>
        <v>9.2625155653649482E-3</v>
      </c>
      <c r="L12" s="111" t="s">
        <v>9</v>
      </c>
      <c r="M12" s="113">
        <f>+IRR(C68:AM68)</f>
        <v>-1.0292030617702341E-2</v>
      </c>
      <c r="N12" s="113">
        <f>+IRR(C78:AM78)</f>
        <v>9.24015403047318E-3</v>
      </c>
      <c r="O12" s="107"/>
      <c r="P12" s="113">
        <f>+IRR(C90:AM90)</f>
        <v>8.1941259470552641E-3</v>
      </c>
      <c r="Q12" s="113">
        <f>+IRR(C102:AM102)</f>
        <v>8.6198326605559927E-3</v>
      </c>
    </row>
    <row r="13" spans="1:17 16382:16382" x14ac:dyDescent="0.25">
      <c r="A13" s="3"/>
      <c r="B13" s="24" t="s">
        <v>8</v>
      </c>
      <c r="C13" s="25">
        <f>+((C11+C12)/12+1)^12-1</f>
        <v>9.3806897670984268E-2</v>
      </c>
      <c r="D13" s="25">
        <f>+((D11+D12)/12+1)^12-1</f>
        <v>9.9247584081007423E-2</v>
      </c>
      <c r="F13" s="111" t="s">
        <v>62</v>
      </c>
      <c r="G13" s="113">
        <f>+(1+G12)^(12)-1</f>
        <v>0.11112175556207071</v>
      </c>
      <c r="H13" s="113">
        <f>+(1+H12)^(12)-1</f>
        <v>0.11682473616315336</v>
      </c>
      <c r="I13" s="114"/>
      <c r="J13" s="113">
        <f>+(1+J12)^(12)-1</f>
        <v>0.11137929444718342</v>
      </c>
      <c r="K13" s="113">
        <f>+(1+K12)^(12)-1</f>
        <v>0.11699112914562249</v>
      </c>
      <c r="L13" s="111" t="s">
        <v>62</v>
      </c>
      <c r="M13" s="113">
        <f>+(1+M12)^(12)-1</f>
        <v>-0.11674763707837388</v>
      </c>
      <c r="N13" s="113">
        <f>+(1+N12)^(12)-1</f>
        <v>0.11669418448933833</v>
      </c>
      <c r="O13" s="107"/>
      <c r="P13" s="113">
        <f>+(1+P12)^(12)-1</f>
        <v>0.10288429716876846</v>
      </c>
      <c r="Q13" s="113">
        <f>+(1+Q12)^(12)-1</f>
        <v>0.10848556540609477</v>
      </c>
    </row>
    <row r="14" spans="1:17 16382:16382" x14ac:dyDescent="0.25">
      <c r="B14" s="24" t="s">
        <v>4</v>
      </c>
      <c r="C14" s="25">
        <f>+(1+C13)^(0.0833333333333333)-1</f>
        <v>7.5000000000000622E-3</v>
      </c>
      <c r="D14" s="25">
        <f>+(1+D13)^(0.0833333333333333)-1</f>
        <v>7.9166666666665719E-3</v>
      </c>
    </row>
    <row r="15" spans="1:17 16382:16382" hidden="1" x14ac:dyDescent="0.25"/>
    <row r="16" spans="1:17 16382:16382" hidden="1" x14ac:dyDescent="0.25"/>
    <row r="17" spans="2:39" ht="18.75" hidden="1" x14ac:dyDescent="0.3">
      <c r="B17" s="30" t="s">
        <v>66</v>
      </c>
      <c r="C17" s="29">
        <v>0</v>
      </c>
      <c r="D17" s="29">
        <v>1</v>
      </c>
      <c r="E17" s="29">
        <f>+D17+1</f>
        <v>2</v>
      </c>
      <c r="F17" s="29">
        <f t="shared" ref="F17:AA17" si="0">+E17+1</f>
        <v>3</v>
      </c>
      <c r="G17" s="29">
        <f t="shared" si="0"/>
        <v>4</v>
      </c>
      <c r="H17" s="29">
        <f t="shared" si="0"/>
        <v>5</v>
      </c>
      <c r="I17" s="29">
        <f t="shared" si="0"/>
        <v>6</v>
      </c>
      <c r="J17" s="29">
        <f t="shared" si="0"/>
        <v>7</v>
      </c>
      <c r="K17" s="29">
        <f t="shared" si="0"/>
        <v>8</v>
      </c>
      <c r="L17" s="29">
        <f t="shared" si="0"/>
        <v>9</v>
      </c>
      <c r="M17" s="29">
        <f t="shared" si="0"/>
        <v>10</v>
      </c>
      <c r="N17" s="29">
        <f t="shared" si="0"/>
        <v>11</v>
      </c>
      <c r="O17" s="29">
        <f t="shared" si="0"/>
        <v>12</v>
      </c>
      <c r="P17" s="29">
        <f t="shared" si="0"/>
        <v>13</v>
      </c>
      <c r="Q17" s="29">
        <f t="shared" si="0"/>
        <v>14</v>
      </c>
      <c r="R17" s="29">
        <f t="shared" si="0"/>
        <v>15</v>
      </c>
      <c r="S17" s="29">
        <f t="shared" si="0"/>
        <v>16</v>
      </c>
      <c r="T17" s="29">
        <f t="shared" si="0"/>
        <v>17</v>
      </c>
      <c r="U17" s="29">
        <f t="shared" si="0"/>
        <v>18</v>
      </c>
      <c r="V17" s="29">
        <f t="shared" si="0"/>
        <v>19</v>
      </c>
      <c r="W17" s="29">
        <f t="shared" si="0"/>
        <v>20</v>
      </c>
      <c r="X17" s="29">
        <f t="shared" si="0"/>
        <v>21</v>
      </c>
      <c r="Y17" s="29">
        <f t="shared" si="0"/>
        <v>22</v>
      </c>
      <c r="Z17" s="29">
        <f t="shared" si="0"/>
        <v>23</v>
      </c>
      <c r="AA17" s="29">
        <f t="shared" si="0"/>
        <v>24</v>
      </c>
      <c r="AB17" s="29">
        <f t="shared" ref="AB17:AM17" si="1">+AA17+1</f>
        <v>25</v>
      </c>
      <c r="AC17" s="29">
        <f t="shared" si="1"/>
        <v>26</v>
      </c>
      <c r="AD17" s="29">
        <f t="shared" si="1"/>
        <v>27</v>
      </c>
      <c r="AE17" s="29">
        <f t="shared" si="1"/>
        <v>28</v>
      </c>
      <c r="AF17" s="29">
        <f t="shared" si="1"/>
        <v>29</v>
      </c>
      <c r="AG17" s="29">
        <f t="shared" si="1"/>
        <v>30</v>
      </c>
      <c r="AH17" s="29">
        <f t="shared" si="1"/>
        <v>31</v>
      </c>
      <c r="AI17" s="29">
        <f t="shared" si="1"/>
        <v>32</v>
      </c>
      <c r="AJ17" s="29">
        <f t="shared" si="1"/>
        <v>33</v>
      </c>
      <c r="AK17" s="29">
        <f t="shared" si="1"/>
        <v>34</v>
      </c>
      <c r="AL17" s="29">
        <f t="shared" si="1"/>
        <v>35</v>
      </c>
      <c r="AM17" s="29">
        <f t="shared" si="1"/>
        <v>36</v>
      </c>
    </row>
    <row r="18" spans="2:39" ht="18.75" hidden="1" outlineLevel="1" x14ac:dyDescent="0.3">
      <c r="B18" s="30" t="s">
        <v>1</v>
      </c>
      <c r="C18" s="29" t="s">
        <v>34</v>
      </c>
      <c r="D18" s="29" t="s">
        <v>10</v>
      </c>
      <c r="E18" s="29" t="s">
        <v>11</v>
      </c>
      <c r="F18" s="29" t="s">
        <v>12</v>
      </c>
      <c r="G18" s="29" t="s">
        <v>13</v>
      </c>
      <c r="H18" s="29" t="s">
        <v>14</v>
      </c>
      <c r="I18" s="29" t="s">
        <v>15</v>
      </c>
      <c r="J18" s="29" t="s">
        <v>16</v>
      </c>
      <c r="K18" s="29" t="s">
        <v>17</v>
      </c>
      <c r="L18" s="29" t="s">
        <v>18</v>
      </c>
      <c r="M18" s="29" t="s">
        <v>19</v>
      </c>
      <c r="N18" s="29" t="s">
        <v>20</v>
      </c>
      <c r="O18" s="29" t="s">
        <v>21</v>
      </c>
      <c r="P18" s="29" t="s">
        <v>22</v>
      </c>
      <c r="Q18" s="29" t="s">
        <v>23</v>
      </c>
      <c r="R18" s="29" t="s">
        <v>24</v>
      </c>
      <c r="S18" s="29" t="s">
        <v>25</v>
      </c>
      <c r="T18" s="29" t="s">
        <v>26</v>
      </c>
      <c r="U18" s="29" t="s">
        <v>27</v>
      </c>
      <c r="V18" s="29" t="s">
        <v>28</v>
      </c>
      <c r="W18" s="29" t="s">
        <v>29</v>
      </c>
      <c r="X18" s="29" t="s">
        <v>30</v>
      </c>
      <c r="Y18" s="29" t="s">
        <v>31</v>
      </c>
      <c r="Z18" s="29" t="s">
        <v>32</v>
      </c>
      <c r="AA18" s="29" t="s">
        <v>33</v>
      </c>
      <c r="AB18" s="29" t="s">
        <v>42</v>
      </c>
      <c r="AC18" s="29" t="s">
        <v>43</v>
      </c>
      <c r="AD18" s="29" t="s">
        <v>44</v>
      </c>
      <c r="AE18" s="29" t="s">
        <v>45</v>
      </c>
      <c r="AF18" s="29" t="s">
        <v>46</v>
      </c>
      <c r="AG18" s="29" t="s">
        <v>47</v>
      </c>
      <c r="AH18" s="29" t="s">
        <v>48</v>
      </c>
      <c r="AI18" s="29" t="s">
        <v>49</v>
      </c>
      <c r="AJ18" s="29" t="s">
        <v>50</v>
      </c>
      <c r="AK18" s="29" t="s">
        <v>51</v>
      </c>
      <c r="AL18" s="29" t="s">
        <v>52</v>
      </c>
      <c r="AM18" s="29" t="s">
        <v>53</v>
      </c>
    </row>
    <row r="19" spans="2:39" hidden="1" outlineLevel="1" x14ac:dyDescent="0.25">
      <c r="B19" s="27" t="s">
        <v>54</v>
      </c>
      <c r="C19" s="28">
        <f>+C5</f>
        <v>4001000000</v>
      </c>
      <c r="D19" s="28">
        <f>PMT($C$14,$C$6,$C$19,0)</f>
        <v>-127230730.37242284</v>
      </c>
      <c r="E19" s="28">
        <f>+D19</f>
        <v>-127230730.37242284</v>
      </c>
      <c r="F19" s="28">
        <f t="shared" ref="F19:U19" si="2">+E19</f>
        <v>-127230730.37242284</v>
      </c>
      <c r="G19" s="28">
        <f t="shared" si="2"/>
        <v>-127230730.37242284</v>
      </c>
      <c r="H19" s="28">
        <f t="shared" si="2"/>
        <v>-127230730.37242284</v>
      </c>
      <c r="I19" s="28">
        <f t="shared" si="2"/>
        <v>-127230730.37242284</v>
      </c>
      <c r="J19" s="28">
        <f t="shared" si="2"/>
        <v>-127230730.37242284</v>
      </c>
      <c r="K19" s="28">
        <f t="shared" si="2"/>
        <v>-127230730.37242284</v>
      </c>
      <c r="L19" s="28">
        <f t="shared" si="2"/>
        <v>-127230730.37242284</v>
      </c>
      <c r="M19" s="28">
        <f t="shared" si="2"/>
        <v>-127230730.37242284</v>
      </c>
      <c r="N19" s="28">
        <f t="shared" si="2"/>
        <v>-127230730.37242284</v>
      </c>
      <c r="O19" s="28">
        <f t="shared" si="2"/>
        <v>-127230730.37242284</v>
      </c>
      <c r="P19" s="28">
        <f t="shared" si="2"/>
        <v>-127230730.37242284</v>
      </c>
      <c r="Q19" s="28">
        <f t="shared" si="2"/>
        <v>-127230730.37242284</v>
      </c>
      <c r="R19" s="28">
        <f t="shared" si="2"/>
        <v>-127230730.37242284</v>
      </c>
      <c r="S19" s="28">
        <f t="shared" si="2"/>
        <v>-127230730.37242284</v>
      </c>
      <c r="T19" s="28">
        <f t="shared" si="2"/>
        <v>-127230730.37242284</v>
      </c>
      <c r="U19" s="28">
        <f t="shared" si="2"/>
        <v>-127230730.37242284</v>
      </c>
      <c r="V19" s="28">
        <f>+U19</f>
        <v>-127230730.37242284</v>
      </c>
      <c r="W19" s="28">
        <f t="shared" ref="W19:AA19" si="3">+V19</f>
        <v>-127230730.37242284</v>
      </c>
      <c r="X19" s="28">
        <f t="shared" si="3"/>
        <v>-127230730.37242284</v>
      </c>
      <c r="Y19" s="28">
        <f t="shared" si="3"/>
        <v>-127230730.37242284</v>
      </c>
      <c r="Z19" s="28">
        <f t="shared" si="3"/>
        <v>-127230730.37242284</v>
      </c>
      <c r="AA19" s="28">
        <f t="shared" si="3"/>
        <v>-127230730.37242284</v>
      </c>
      <c r="AB19" s="28">
        <f t="shared" ref="AB19:AM19" si="4">+AA19</f>
        <v>-127230730.37242284</v>
      </c>
      <c r="AC19" s="28">
        <f t="shared" si="4"/>
        <v>-127230730.37242284</v>
      </c>
      <c r="AD19" s="28">
        <f t="shared" si="4"/>
        <v>-127230730.37242284</v>
      </c>
      <c r="AE19" s="28">
        <f t="shared" si="4"/>
        <v>-127230730.37242284</v>
      </c>
      <c r="AF19" s="28">
        <f t="shared" si="4"/>
        <v>-127230730.37242284</v>
      </c>
      <c r="AG19" s="28">
        <f t="shared" si="4"/>
        <v>-127230730.37242284</v>
      </c>
      <c r="AH19" s="28">
        <f t="shared" si="4"/>
        <v>-127230730.37242284</v>
      </c>
      <c r="AI19" s="28">
        <f t="shared" si="4"/>
        <v>-127230730.37242284</v>
      </c>
      <c r="AJ19" s="28">
        <f t="shared" si="4"/>
        <v>-127230730.37242284</v>
      </c>
      <c r="AK19" s="28">
        <f t="shared" si="4"/>
        <v>-127230730.37242284</v>
      </c>
      <c r="AL19" s="28">
        <f t="shared" si="4"/>
        <v>-127230730.37242284</v>
      </c>
      <c r="AM19" s="28">
        <f t="shared" si="4"/>
        <v>-127230730.37242284</v>
      </c>
    </row>
    <row r="20" spans="2:39" hidden="1" outlineLevel="1" x14ac:dyDescent="0.25">
      <c r="B20" s="27" t="s">
        <v>37</v>
      </c>
      <c r="C20" s="27"/>
      <c r="D20" s="28">
        <f>CUMIPMT($C$14,$C$6,$C$19,D17,D17,0)</f>
        <v>-30007500.000000238</v>
      </c>
      <c r="E20" s="28">
        <f t="shared" ref="E20:AM20" si="5">CUMIPMT($C$14,$C$6,$C$19,E17,E17,0)</f>
        <v>-29278325.772207081</v>
      </c>
      <c r="F20" s="28">
        <f t="shared" si="5"/>
        <v>-28543682.737705454</v>
      </c>
      <c r="G20" s="28">
        <f t="shared" si="5"/>
        <v>-27803529.880445078</v>
      </c>
      <c r="H20" s="28">
        <f t="shared" si="5"/>
        <v>-27057825.876755238</v>
      </c>
      <c r="I20" s="28">
        <f t="shared" si="5"/>
        <v>-26306529.09303771</v>
      </c>
      <c r="J20" s="28">
        <f t="shared" si="5"/>
        <v>-25549597.583442315</v>
      </c>
      <c r="K20" s="28">
        <f t="shared" si="5"/>
        <v>-24786989.087524951</v>
      </c>
      <c r="L20" s="28">
        <f t="shared" si="5"/>
        <v>-24018661.027888224</v>
      </c>
      <c r="M20" s="28">
        <f t="shared" si="5"/>
        <v>-23244570.507804185</v>
      </c>
      <c r="N20" s="28">
        <f t="shared" si="5"/>
        <v>-22464674.308819547</v>
      </c>
      <c r="O20" s="28">
        <f t="shared" si="5"/>
        <v>-21678928.88834253</v>
      </c>
      <c r="P20" s="28">
        <f t="shared" si="5"/>
        <v>-20887290.377211928</v>
      </c>
      <c r="Q20" s="28">
        <f t="shared" si="5"/>
        <v>-20089714.577247828</v>
      </c>
      <c r="R20" s="28">
        <f t="shared" si="5"/>
        <v>-19286156.958784014</v>
      </c>
      <c r="S20" s="28">
        <f t="shared" si="5"/>
        <v>-18476572.658181712</v>
      </c>
      <c r="T20" s="28">
        <f t="shared" si="5"/>
        <v>-17660916.475324899</v>
      </c>
      <c r="U20" s="28">
        <f t="shared" si="5"/>
        <v>-16839142.871096656</v>
      </c>
      <c r="V20" s="28">
        <f t="shared" si="5"/>
        <v>-16011205.964836702</v>
      </c>
      <c r="W20" s="28">
        <f t="shared" si="5"/>
        <v>-15177059.531779811</v>
      </c>
      <c r="X20" s="28">
        <f t="shared" si="5"/>
        <v>-14336657.00047496</v>
      </c>
      <c r="Y20" s="28">
        <f t="shared" si="5"/>
        <v>-13489951.450185359</v>
      </c>
      <c r="Z20" s="28">
        <f t="shared" si="5"/>
        <v>-12636895.608268574</v>
      </c>
      <c r="AA20" s="28">
        <f t="shared" si="5"/>
        <v>-11777441.847537398</v>
      </c>
      <c r="AB20" s="28">
        <f t="shared" si="5"/>
        <v>-10911542.183600754</v>
      </c>
      <c r="AC20" s="28">
        <f t="shared" si="5"/>
        <v>-10039148.272184566</v>
      </c>
      <c r="AD20" s="28">
        <f t="shared" si="5"/>
        <v>-9160211.4064327925</v>
      </c>
      <c r="AE20" s="28">
        <f t="shared" si="5"/>
        <v>-8274682.5141878575</v>
      </c>
      <c r="AF20" s="28">
        <f t="shared" si="5"/>
        <v>-7382512.1552510858</v>
      </c>
      <c r="AG20" s="28">
        <f t="shared" si="5"/>
        <v>-6483650.5186222792</v>
      </c>
      <c r="AH20" s="28">
        <f t="shared" si="5"/>
        <v>-5578047.4197187871</v>
      </c>
      <c r="AI20" s="28">
        <f t="shared" si="5"/>
        <v>-4665652.297573477</v>
      </c>
      <c r="AJ20" s="28">
        <f t="shared" si="5"/>
        <v>-3746414.2120121121</v>
      </c>
      <c r="AK20" s="28">
        <f t="shared" si="5"/>
        <v>-2820281.8408090323</v>
      </c>
      <c r="AL20" s="28">
        <f t="shared" si="5"/>
        <v>-1887203.4768219143</v>
      </c>
      <c r="AM20" s="28">
        <f t="shared" si="5"/>
        <v>-947127.02510489523</v>
      </c>
    </row>
    <row r="21" spans="2:39" hidden="1" outlineLevel="1" x14ac:dyDescent="0.25">
      <c r="B21" s="27" t="s">
        <v>36</v>
      </c>
      <c r="C21" s="27"/>
      <c r="D21" s="28">
        <f t="shared" ref="D21:AM21" si="6">CUMPRINC($C$14,$C$6,$C$19,D17,D17,0)</f>
        <v>-97223230.372422606</v>
      </c>
      <c r="E21" s="28">
        <f t="shared" si="6"/>
        <v>-97952404.600215763</v>
      </c>
      <c r="F21" s="28">
        <f t="shared" si="6"/>
        <v>-98687047.63471739</v>
      </c>
      <c r="G21" s="28">
        <f t="shared" si="6"/>
        <v>-99427200.491977766</v>
      </c>
      <c r="H21" s="28">
        <f t="shared" si="6"/>
        <v>-100172904.49566761</v>
      </c>
      <c r="I21" s="28">
        <f t="shared" si="6"/>
        <v>-100924201.27938513</v>
      </c>
      <c r="J21" s="28">
        <f t="shared" si="6"/>
        <v>-101681132.78898053</v>
      </c>
      <c r="K21" s="28">
        <f t="shared" si="6"/>
        <v>-102443741.28489789</v>
      </c>
      <c r="L21" s="28">
        <f t="shared" si="6"/>
        <v>-103212069.34453462</v>
      </c>
      <c r="M21" s="28">
        <f t="shared" si="6"/>
        <v>-103986159.86461866</v>
      </c>
      <c r="N21" s="28">
        <f t="shared" si="6"/>
        <v>-104766056.0636033</v>
      </c>
      <c r="O21" s="28">
        <f t="shared" si="6"/>
        <v>-105551801.48408031</v>
      </c>
      <c r="P21" s="28">
        <f t="shared" si="6"/>
        <v>-106343439.99521092</v>
      </c>
      <c r="Q21" s="28">
        <f t="shared" si="6"/>
        <v>-107141015.79517502</v>
      </c>
      <c r="R21" s="28">
        <f t="shared" si="6"/>
        <v>-107944573.41363883</v>
      </c>
      <c r="S21" s="28">
        <f t="shared" si="6"/>
        <v>-108754157.71424113</v>
      </c>
      <c r="T21" s="28">
        <f t="shared" si="6"/>
        <v>-109569813.89709795</v>
      </c>
      <c r="U21" s="28">
        <f t="shared" si="6"/>
        <v>-110391587.50132619</v>
      </c>
      <c r="V21" s="28">
        <f t="shared" si="6"/>
        <v>-111219524.40758614</v>
      </c>
      <c r="W21" s="28">
        <f t="shared" si="6"/>
        <v>-112053670.84064303</v>
      </c>
      <c r="X21" s="28">
        <f t="shared" si="6"/>
        <v>-112894073.37194788</v>
      </c>
      <c r="Y21" s="28">
        <f t="shared" si="6"/>
        <v>-113740778.92223749</v>
      </c>
      <c r="Z21" s="28">
        <f t="shared" si="6"/>
        <v>-114593834.76415427</v>
      </c>
      <c r="AA21" s="28">
        <f t="shared" si="6"/>
        <v>-115453288.52488545</v>
      </c>
      <c r="AB21" s="28">
        <f t="shared" si="6"/>
        <v>-116319188.18882209</v>
      </c>
      <c r="AC21" s="28">
        <f t="shared" si="6"/>
        <v>-117191582.10023828</v>
      </c>
      <c r="AD21" s="28">
        <f t="shared" si="6"/>
        <v>-118070518.96599005</v>
      </c>
      <c r="AE21" s="28">
        <f t="shared" si="6"/>
        <v>-118956047.85823499</v>
      </c>
      <c r="AF21" s="28">
        <f t="shared" si="6"/>
        <v>-119848218.21717176</v>
      </c>
      <c r="AG21" s="28">
        <f t="shared" si="6"/>
        <v>-120747079.85380057</v>
      </c>
      <c r="AH21" s="28">
        <f t="shared" si="6"/>
        <v>-121652682.95270406</v>
      </c>
      <c r="AI21" s="28">
        <f t="shared" si="6"/>
        <v>-122565078.07484937</v>
      </c>
      <c r="AJ21" s="28">
        <f t="shared" si="6"/>
        <v>-123484316.16041073</v>
      </c>
      <c r="AK21" s="28">
        <f t="shared" si="6"/>
        <v>-124410448.53161381</v>
      </c>
      <c r="AL21" s="28">
        <f t="shared" si="6"/>
        <v>-125343526.89560093</v>
      </c>
      <c r="AM21" s="28">
        <f t="shared" si="6"/>
        <v>-126283603.34731795</v>
      </c>
    </row>
    <row r="22" spans="2:39" hidden="1" outlineLevel="1" x14ac:dyDescent="0.25">
      <c r="B22" s="27" t="s">
        <v>38</v>
      </c>
      <c r="C22" s="27"/>
      <c r="D22" s="28">
        <f>+SUM(D20:D21)</f>
        <v>-127230730.37242284</v>
      </c>
      <c r="E22" s="28">
        <f>+SUM(E20:E21)</f>
        <v>-127230730.37242284</v>
      </c>
      <c r="F22" s="28">
        <f t="shared" ref="F22:AA22" si="7">+SUM(F20:F21)</f>
        <v>-127230730.37242284</v>
      </c>
      <c r="G22" s="28">
        <f t="shared" si="7"/>
        <v>-127230730.37242284</v>
      </c>
      <c r="H22" s="28">
        <f t="shared" si="7"/>
        <v>-127230730.37242284</v>
      </c>
      <c r="I22" s="28">
        <f t="shared" si="7"/>
        <v>-127230730.37242284</v>
      </c>
      <c r="J22" s="28">
        <f t="shared" si="7"/>
        <v>-127230730.37242284</v>
      </c>
      <c r="K22" s="28">
        <f t="shared" si="7"/>
        <v>-127230730.37242284</v>
      </c>
      <c r="L22" s="28">
        <f t="shared" si="7"/>
        <v>-127230730.37242284</v>
      </c>
      <c r="M22" s="28">
        <f t="shared" si="7"/>
        <v>-127230730.37242284</v>
      </c>
      <c r="N22" s="28">
        <f t="shared" si="7"/>
        <v>-127230730.37242284</v>
      </c>
      <c r="O22" s="28">
        <f t="shared" si="7"/>
        <v>-127230730.37242284</v>
      </c>
      <c r="P22" s="28">
        <f t="shared" si="7"/>
        <v>-127230730.37242284</v>
      </c>
      <c r="Q22" s="28">
        <f t="shared" si="7"/>
        <v>-127230730.37242284</v>
      </c>
      <c r="R22" s="28">
        <f t="shared" si="7"/>
        <v>-127230730.37242284</v>
      </c>
      <c r="S22" s="28">
        <f t="shared" si="7"/>
        <v>-127230730.37242284</v>
      </c>
      <c r="T22" s="28">
        <f t="shared" si="7"/>
        <v>-127230730.37242284</v>
      </c>
      <c r="U22" s="28">
        <f t="shared" si="7"/>
        <v>-127230730.37242284</v>
      </c>
      <c r="V22" s="28">
        <f t="shared" si="7"/>
        <v>-127230730.37242284</v>
      </c>
      <c r="W22" s="28">
        <f t="shared" si="7"/>
        <v>-127230730.37242284</v>
      </c>
      <c r="X22" s="28">
        <f t="shared" si="7"/>
        <v>-127230730.37242284</v>
      </c>
      <c r="Y22" s="28">
        <f t="shared" si="7"/>
        <v>-127230730.37242284</v>
      </c>
      <c r="Z22" s="28">
        <f t="shared" si="7"/>
        <v>-127230730.37242284</v>
      </c>
      <c r="AA22" s="28">
        <f t="shared" si="7"/>
        <v>-127230730.37242284</v>
      </c>
      <c r="AB22" s="28">
        <f t="shared" ref="AB22" si="8">+SUM(AB20:AB21)</f>
        <v>-127230730.37242284</v>
      </c>
      <c r="AC22" s="28">
        <f t="shared" ref="AC22" si="9">+SUM(AC20:AC21)</f>
        <v>-127230730.37242284</v>
      </c>
      <c r="AD22" s="28">
        <f t="shared" ref="AD22" si="10">+SUM(AD20:AD21)</f>
        <v>-127230730.37242284</v>
      </c>
      <c r="AE22" s="28">
        <f t="shared" ref="AE22" si="11">+SUM(AE20:AE21)</f>
        <v>-127230730.37242284</v>
      </c>
      <c r="AF22" s="28">
        <f t="shared" ref="AF22" si="12">+SUM(AF20:AF21)</f>
        <v>-127230730.37242284</v>
      </c>
      <c r="AG22" s="28">
        <f t="shared" ref="AG22" si="13">+SUM(AG20:AG21)</f>
        <v>-127230730.37242284</v>
      </c>
      <c r="AH22" s="28">
        <f t="shared" ref="AH22" si="14">+SUM(AH20:AH21)</f>
        <v>-127230730.37242284</v>
      </c>
      <c r="AI22" s="28">
        <f t="shared" ref="AI22" si="15">+SUM(AI20:AI21)</f>
        <v>-127230730.37242284</v>
      </c>
      <c r="AJ22" s="28">
        <f t="shared" ref="AJ22" si="16">+SUM(AJ20:AJ21)</f>
        <v>-127230730.37242284</v>
      </c>
      <c r="AK22" s="28">
        <f t="shared" ref="AK22" si="17">+SUM(AK20:AK21)</f>
        <v>-127230730.37242284</v>
      </c>
      <c r="AL22" s="28">
        <f t="shared" ref="AL22" si="18">+SUM(AL20:AL21)</f>
        <v>-127230730.37242284</v>
      </c>
      <c r="AM22" s="28">
        <f t="shared" ref="AM22" si="19">+SUM(AM20:AM21)</f>
        <v>-127230730.37242284</v>
      </c>
    </row>
    <row r="23" spans="2:39" hidden="1" outlineLevel="1" x14ac:dyDescent="0.25">
      <c r="B23" s="27" t="s">
        <v>39</v>
      </c>
      <c r="C23" s="27"/>
      <c r="D23" s="28">
        <f>+SUM(D20:$AM20)+SUM(D21:$AM21)</f>
        <v>-4580306293.4072227</v>
      </c>
      <c r="E23" s="28">
        <f>+SUM(E20:$AM20)+SUM(E21:$AM21)</f>
        <v>-4453075563.0347996</v>
      </c>
      <c r="F23" s="28">
        <f>+SUM(F20:$AM20)+SUM(F21:$AM21)</f>
        <v>-4325844832.6623774</v>
      </c>
      <c r="G23" s="28">
        <f>+SUM(G20:$AM20)+SUM(G21:$AM21)</f>
        <v>-4198614102.2899537</v>
      </c>
      <c r="H23" s="28">
        <f>+SUM(H20:$AM20)+SUM(H21:$AM21)</f>
        <v>-4071383371.917531</v>
      </c>
      <c r="I23" s="28">
        <f>+SUM(I20:$AM20)+SUM(I21:$AM21)</f>
        <v>-3944152641.5451083</v>
      </c>
      <c r="J23" s="28">
        <f>+SUM(J20:$AM20)+SUM(J21:$AM21)</f>
        <v>-3816921911.1726847</v>
      </c>
      <c r="K23" s="28">
        <f>+SUM(K20:$AM20)+SUM(K21:$AM21)</f>
        <v>-3689691180.800262</v>
      </c>
      <c r="L23" s="28">
        <f>+SUM(L20:$AM20)+SUM(L21:$AM21)</f>
        <v>-3562460450.4278402</v>
      </c>
      <c r="M23" s="28">
        <f>+SUM(M20:$AM20)+SUM(M21:$AM21)</f>
        <v>-3435229720.0554171</v>
      </c>
      <c r="N23" s="28">
        <f>+SUM(N20:$AM20)+SUM(N21:$AM21)</f>
        <v>-3307998989.6829939</v>
      </c>
      <c r="O23" s="28">
        <f>+SUM(O20:$AM20)+SUM(O21:$AM21)</f>
        <v>-3180768259.3105707</v>
      </c>
      <c r="P23" s="28">
        <f>+SUM(P20:$AM20)+SUM(P21:$AM21)</f>
        <v>-3053537528.938148</v>
      </c>
      <c r="Q23" s="28">
        <f>+SUM(Q20:$AM20)+SUM(Q21:$AM21)</f>
        <v>-2926306798.5657253</v>
      </c>
      <c r="R23" s="28">
        <f>+SUM(R20:$AM20)+SUM(R21:$AM21)</f>
        <v>-2799076068.1933026</v>
      </c>
      <c r="S23" s="28">
        <f>+SUM(S20:$AM20)+SUM(S21:$AM21)</f>
        <v>-2671845337.8208795</v>
      </c>
      <c r="T23" s="28">
        <f>+SUM(T20:$AM20)+SUM(T21:$AM21)</f>
        <v>-2544614607.4484568</v>
      </c>
      <c r="U23" s="28">
        <f>+SUM(U20:$AM20)+SUM(U21:$AM21)</f>
        <v>-2417383877.0760341</v>
      </c>
      <c r="V23" s="28">
        <f>+SUM(V20:$AM20)+SUM(V21:$AM21)</f>
        <v>-2290153146.7036109</v>
      </c>
      <c r="W23" s="28">
        <f>+SUM(W20:$AM20)+SUM(W21:$AM21)</f>
        <v>-2162922416.3311882</v>
      </c>
      <c r="X23" s="28">
        <f>+SUM(X20:$AM20)+SUM(X21:$AM21)</f>
        <v>-2035691685.9587655</v>
      </c>
      <c r="Y23" s="28">
        <f>+SUM(Y20:$AM20)+SUM(Y21:$AM21)</f>
        <v>-1908460955.5863426</v>
      </c>
      <c r="Z23" s="28">
        <f>+SUM(Z20:$AM20)+SUM(Z21:$AM21)</f>
        <v>-1781230225.2139199</v>
      </c>
      <c r="AA23" s="28">
        <f>+SUM(AA20:$AM20)+SUM(AA21:$AM21)</f>
        <v>-1653999494.8414972</v>
      </c>
      <c r="AB23" s="28">
        <f>+SUM(AB20:$AM20)+SUM(AB21:$AM21)</f>
        <v>-1526768764.4690742</v>
      </c>
      <c r="AC23" s="28">
        <f>+SUM(AC20:$AM20)+SUM(AC21:$AM21)</f>
        <v>-1399538034.0966513</v>
      </c>
      <c r="AD23" s="28">
        <f>+SUM(AD20:$AM20)+SUM(AD21:$AM21)</f>
        <v>-1272307303.7242286</v>
      </c>
      <c r="AE23" s="28">
        <f>+SUM(AE20:$AM20)+SUM(AE21:$AM21)</f>
        <v>-1145076573.3518057</v>
      </c>
      <c r="AF23" s="28">
        <f>+SUM(AF20:$AM20)+SUM(AF21:$AM21)</f>
        <v>-1017845842.9793828</v>
      </c>
      <c r="AG23" s="28">
        <f>+SUM(AG20:$AM20)+SUM(AG21:$AM21)</f>
        <v>-890615112.60695994</v>
      </c>
      <c r="AH23" s="28">
        <f>+SUM(AH20:$AM20)+SUM(AH21:$AM21)</f>
        <v>-763384382.23453712</v>
      </c>
      <c r="AI23" s="28">
        <f>+SUM(AI20:$AM20)+SUM(AI21:$AM21)</f>
        <v>-636153651.86211419</v>
      </c>
      <c r="AJ23" s="28">
        <f>+SUM(AJ20:$AM20)+SUM(AJ21:$AM21)</f>
        <v>-508922921.48969132</v>
      </c>
      <c r="AK23" s="28">
        <f>+SUM(AK20:$AM20)+SUM(AK21:$AM21)</f>
        <v>-381692191.1172685</v>
      </c>
      <c r="AL23" s="28">
        <f>+SUM(AL20:$AM20)+SUM(AL21:$AM21)</f>
        <v>-254461460.74484569</v>
      </c>
      <c r="AM23" s="28">
        <f>+SUM(AM20:$AM20)+SUM(AM21:$AM21)</f>
        <v>-127230730.37242284</v>
      </c>
    </row>
    <row r="24" spans="2:39" hidden="1" outlineLevel="1" x14ac:dyDescent="0.25">
      <c r="B24" s="27" t="s">
        <v>40</v>
      </c>
      <c r="C24" s="27"/>
      <c r="D24" s="28">
        <f t="shared" ref="D24:AM24" si="20">+D23*$C$7/1000000</f>
        <v>-5496367.5520886667</v>
      </c>
      <c r="E24" s="28">
        <f t="shared" si="20"/>
        <v>-5343690.6756417602</v>
      </c>
      <c r="F24" s="28">
        <f t="shared" si="20"/>
        <v>-5191013.7991948528</v>
      </c>
      <c r="G24" s="28">
        <f t="shared" si="20"/>
        <v>-5038336.9227479445</v>
      </c>
      <c r="H24" s="28">
        <f t="shared" si="20"/>
        <v>-4885660.0463010371</v>
      </c>
      <c r="I24" s="28">
        <f t="shared" si="20"/>
        <v>-4732983.1698541297</v>
      </c>
      <c r="J24" s="28">
        <f t="shared" si="20"/>
        <v>-4580306.2934072213</v>
      </c>
      <c r="K24" s="28">
        <f t="shared" si="20"/>
        <v>-4427629.4169603148</v>
      </c>
      <c r="L24" s="28">
        <f t="shared" si="20"/>
        <v>-4274952.5405134084</v>
      </c>
      <c r="M24" s="28">
        <f t="shared" si="20"/>
        <v>-4122275.6640665005</v>
      </c>
      <c r="N24" s="28">
        <f t="shared" si="20"/>
        <v>-3969598.7876195926</v>
      </c>
      <c r="O24" s="28">
        <f t="shared" si="20"/>
        <v>-3816921.9111726852</v>
      </c>
      <c r="P24" s="28">
        <f t="shared" si="20"/>
        <v>-3664245.0347257778</v>
      </c>
      <c r="Q24" s="28">
        <f t="shared" si="20"/>
        <v>-3511568.1582788704</v>
      </c>
      <c r="R24" s="28">
        <f t="shared" si="20"/>
        <v>-3358891.2818319635</v>
      </c>
      <c r="S24" s="28">
        <f t="shared" si="20"/>
        <v>-3206214.4053850551</v>
      </c>
      <c r="T24" s="28">
        <f t="shared" si="20"/>
        <v>-3053537.5289381482</v>
      </c>
      <c r="U24" s="28">
        <f t="shared" si="20"/>
        <v>-2900860.6524912408</v>
      </c>
      <c r="V24" s="28">
        <f t="shared" si="20"/>
        <v>-2748183.7760443329</v>
      </c>
      <c r="W24" s="28">
        <f t="shared" si="20"/>
        <v>-2595506.8995974259</v>
      </c>
      <c r="X24" s="28">
        <f t="shared" si="20"/>
        <v>-2442830.0231505185</v>
      </c>
      <c r="Y24" s="28">
        <f t="shared" si="20"/>
        <v>-2290153.1467036111</v>
      </c>
      <c r="Z24" s="28">
        <f t="shared" si="20"/>
        <v>-2137476.2702567037</v>
      </c>
      <c r="AA24" s="28">
        <f t="shared" si="20"/>
        <v>-1984799.3938097965</v>
      </c>
      <c r="AB24" s="28">
        <f t="shared" si="20"/>
        <v>-1832122.5173628891</v>
      </c>
      <c r="AC24" s="28">
        <f t="shared" si="20"/>
        <v>-1679445.6409159817</v>
      </c>
      <c r="AD24" s="28">
        <f t="shared" si="20"/>
        <v>-1526768.7644690746</v>
      </c>
      <c r="AE24" s="28">
        <f t="shared" si="20"/>
        <v>-1374091.8880221667</v>
      </c>
      <c r="AF24" s="28">
        <f t="shared" si="20"/>
        <v>-1221415.0115752593</v>
      </c>
      <c r="AG24" s="28">
        <f t="shared" si="20"/>
        <v>-1068738.1351283519</v>
      </c>
      <c r="AH24" s="28">
        <f t="shared" si="20"/>
        <v>-916061.25868144457</v>
      </c>
      <c r="AI24" s="28">
        <f t="shared" si="20"/>
        <v>-763384.38223453704</v>
      </c>
      <c r="AJ24" s="28">
        <f t="shared" si="20"/>
        <v>-610707.50578762963</v>
      </c>
      <c r="AK24" s="28">
        <f t="shared" si="20"/>
        <v>-458030.62934072223</v>
      </c>
      <c r="AL24" s="28">
        <f t="shared" si="20"/>
        <v>-305353.75289381482</v>
      </c>
      <c r="AM24" s="28">
        <f t="shared" si="20"/>
        <v>-152676.87644690741</v>
      </c>
    </row>
    <row r="25" spans="2:39" hidden="1" outlineLevel="1" x14ac:dyDescent="0.25">
      <c r="B25" s="27" t="s">
        <v>41</v>
      </c>
      <c r="C25" s="28">
        <f>+C19</f>
        <v>4001000000</v>
      </c>
      <c r="D25" s="28">
        <f>+D24+D22</f>
        <v>-132727097.92451151</v>
      </c>
      <c r="E25" s="28">
        <f t="shared" ref="E25:AA25" si="21">+E24+E22</f>
        <v>-132574421.0480646</v>
      </c>
      <c r="F25" s="28">
        <f t="shared" si="21"/>
        <v>-132421744.1716177</v>
      </c>
      <c r="G25" s="28">
        <f t="shared" si="21"/>
        <v>-132269067.29517078</v>
      </c>
      <c r="H25" s="28">
        <f t="shared" si="21"/>
        <v>-132116390.41872388</v>
      </c>
      <c r="I25" s="28">
        <f t="shared" si="21"/>
        <v>-131963713.54227698</v>
      </c>
      <c r="J25" s="28">
        <f t="shared" si="21"/>
        <v>-131811036.66583006</v>
      </c>
      <c r="K25" s="28">
        <f t="shared" si="21"/>
        <v>-131658359.78938316</v>
      </c>
      <c r="L25" s="28">
        <f t="shared" si="21"/>
        <v>-131505682.91293626</v>
      </c>
      <c r="M25" s="28">
        <f t="shared" si="21"/>
        <v>-131353006.03648934</v>
      </c>
      <c r="N25" s="28">
        <f t="shared" si="21"/>
        <v>-131200329.16004243</v>
      </c>
      <c r="O25" s="28">
        <f t="shared" si="21"/>
        <v>-131047652.28359553</v>
      </c>
      <c r="P25" s="28">
        <f t="shared" si="21"/>
        <v>-130894975.40714863</v>
      </c>
      <c r="Q25" s="28">
        <f t="shared" si="21"/>
        <v>-130742298.53070171</v>
      </c>
      <c r="R25" s="28">
        <f t="shared" si="21"/>
        <v>-130589621.65425481</v>
      </c>
      <c r="S25" s="28">
        <f t="shared" si="21"/>
        <v>-130436944.77780791</v>
      </c>
      <c r="T25" s="28">
        <f t="shared" si="21"/>
        <v>-130284267.90136099</v>
      </c>
      <c r="U25" s="28">
        <f t="shared" si="21"/>
        <v>-130131591.02491409</v>
      </c>
      <c r="V25" s="28">
        <f t="shared" si="21"/>
        <v>-129978914.14846718</v>
      </c>
      <c r="W25" s="28">
        <f t="shared" si="21"/>
        <v>-129826237.27202027</v>
      </c>
      <c r="X25" s="28">
        <f t="shared" si="21"/>
        <v>-129673560.39557336</v>
      </c>
      <c r="Y25" s="28">
        <f t="shared" si="21"/>
        <v>-129520883.51912646</v>
      </c>
      <c r="Z25" s="28">
        <f t="shared" si="21"/>
        <v>-129368206.64267954</v>
      </c>
      <c r="AA25" s="28">
        <f t="shared" si="21"/>
        <v>-129215529.76623264</v>
      </c>
      <c r="AB25" s="28">
        <f t="shared" ref="AB25" si="22">+AB24+AB22</f>
        <v>-129062852.88978574</v>
      </c>
      <c r="AC25" s="28">
        <f t="shared" ref="AC25" si="23">+AC24+AC22</f>
        <v>-128910176.01333882</v>
      </c>
      <c r="AD25" s="28">
        <f t="shared" ref="AD25" si="24">+AD24+AD22</f>
        <v>-128757499.13689192</v>
      </c>
      <c r="AE25" s="28">
        <f t="shared" ref="AE25" si="25">+AE24+AE22</f>
        <v>-128604822.26044501</v>
      </c>
      <c r="AF25" s="28">
        <f t="shared" ref="AF25" si="26">+AF24+AF22</f>
        <v>-128452145.3839981</v>
      </c>
      <c r="AG25" s="28">
        <f t="shared" ref="AG25" si="27">+AG24+AG22</f>
        <v>-128299468.50755119</v>
      </c>
      <c r="AH25" s="28">
        <f t="shared" ref="AH25" si="28">+AH24+AH22</f>
        <v>-128146791.63110429</v>
      </c>
      <c r="AI25" s="28">
        <f t="shared" ref="AI25" si="29">+AI24+AI22</f>
        <v>-127994114.75465739</v>
      </c>
      <c r="AJ25" s="28">
        <f t="shared" ref="AJ25" si="30">+AJ24+AJ22</f>
        <v>-127841437.87821047</v>
      </c>
      <c r="AK25" s="28">
        <f t="shared" ref="AK25" si="31">+AK24+AK22</f>
        <v>-127688761.00176357</v>
      </c>
      <c r="AL25" s="28">
        <f t="shared" ref="AL25" si="32">+AL24+AL22</f>
        <v>-127536084.12531666</v>
      </c>
      <c r="AM25" s="28">
        <f t="shared" ref="AM25" si="33">+AM24+AM22</f>
        <v>-127383407.24886975</v>
      </c>
    </row>
    <row r="26" spans="2:39" hidden="1" outlineLevel="1" x14ac:dyDescent="0.25">
      <c r="C26" s="6"/>
    </row>
    <row r="27" spans="2:39" ht="18.75" hidden="1" x14ac:dyDescent="0.3">
      <c r="B27" s="30" t="s">
        <v>67</v>
      </c>
      <c r="C27" s="29">
        <v>0</v>
      </c>
      <c r="D27" s="29">
        <v>1</v>
      </c>
      <c r="E27" s="29">
        <f>+D27+1</f>
        <v>2</v>
      </c>
      <c r="F27" s="29">
        <f t="shared" ref="F27:AM27" si="34">+E27+1</f>
        <v>3</v>
      </c>
      <c r="G27" s="29">
        <f t="shared" si="34"/>
        <v>4</v>
      </c>
      <c r="H27" s="29">
        <f t="shared" si="34"/>
        <v>5</v>
      </c>
      <c r="I27" s="29">
        <f t="shared" si="34"/>
        <v>6</v>
      </c>
      <c r="J27" s="29">
        <f t="shared" si="34"/>
        <v>7</v>
      </c>
      <c r="K27" s="29">
        <f t="shared" si="34"/>
        <v>8</v>
      </c>
      <c r="L27" s="29">
        <f t="shared" si="34"/>
        <v>9</v>
      </c>
      <c r="M27" s="29">
        <f t="shared" si="34"/>
        <v>10</v>
      </c>
      <c r="N27" s="29">
        <f t="shared" si="34"/>
        <v>11</v>
      </c>
      <c r="O27" s="29">
        <f t="shared" si="34"/>
        <v>12</v>
      </c>
      <c r="P27" s="29">
        <f t="shared" si="34"/>
        <v>13</v>
      </c>
      <c r="Q27" s="29">
        <f t="shared" si="34"/>
        <v>14</v>
      </c>
      <c r="R27" s="29">
        <f t="shared" si="34"/>
        <v>15</v>
      </c>
      <c r="S27" s="29">
        <f t="shared" si="34"/>
        <v>16</v>
      </c>
      <c r="T27" s="29">
        <f t="shared" si="34"/>
        <v>17</v>
      </c>
      <c r="U27" s="29">
        <f t="shared" si="34"/>
        <v>18</v>
      </c>
      <c r="V27" s="29">
        <f t="shared" si="34"/>
        <v>19</v>
      </c>
      <c r="W27" s="29">
        <f t="shared" si="34"/>
        <v>20</v>
      </c>
      <c r="X27" s="29">
        <f t="shared" si="34"/>
        <v>21</v>
      </c>
      <c r="Y27" s="29">
        <f t="shared" si="34"/>
        <v>22</v>
      </c>
      <c r="Z27" s="29">
        <f t="shared" si="34"/>
        <v>23</v>
      </c>
      <c r="AA27" s="29">
        <f t="shared" si="34"/>
        <v>24</v>
      </c>
      <c r="AB27" s="29">
        <f t="shared" si="34"/>
        <v>25</v>
      </c>
      <c r="AC27" s="29">
        <f t="shared" si="34"/>
        <v>26</v>
      </c>
      <c r="AD27" s="29">
        <f t="shared" si="34"/>
        <v>27</v>
      </c>
      <c r="AE27" s="29">
        <f t="shared" si="34"/>
        <v>28</v>
      </c>
      <c r="AF27" s="29">
        <f t="shared" si="34"/>
        <v>29</v>
      </c>
      <c r="AG27" s="29">
        <f t="shared" si="34"/>
        <v>30</v>
      </c>
      <c r="AH27" s="29">
        <f t="shared" si="34"/>
        <v>31</v>
      </c>
      <c r="AI27" s="29">
        <f t="shared" si="34"/>
        <v>32</v>
      </c>
      <c r="AJ27" s="29">
        <f t="shared" si="34"/>
        <v>33</v>
      </c>
      <c r="AK27" s="29">
        <f t="shared" si="34"/>
        <v>34</v>
      </c>
      <c r="AL27" s="29">
        <f t="shared" si="34"/>
        <v>35</v>
      </c>
      <c r="AM27" s="29">
        <f t="shared" si="34"/>
        <v>36</v>
      </c>
    </row>
    <row r="28" spans="2:39" ht="18.75" hidden="1" x14ac:dyDescent="0.3">
      <c r="B28" s="30" t="s">
        <v>1</v>
      </c>
      <c r="C28" s="29" t="s">
        <v>34</v>
      </c>
      <c r="D28" s="29" t="s">
        <v>10</v>
      </c>
      <c r="E28" s="29" t="s">
        <v>11</v>
      </c>
      <c r="F28" s="29" t="s">
        <v>12</v>
      </c>
      <c r="G28" s="29" t="s">
        <v>13</v>
      </c>
      <c r="H28" s="29" t="s">
        <v>14</v>
      </c>
      <c r="I28" s="29" t="s">
        <v>15</v>
      </c>
      <c r="J28" s="29" t="s">
        <v>16</v>
      </c>
      <c r="K28" s="29" t="s">
        <v>17</v>
      </c>
      <c r="L28" s="29" t="s">
        <v>18</v>
      </c>
      <c r="M28" s="29" t="s">
        <v>19</v>
      </c>
      <c r="N28" s="29" t="s">
        <v>20</v>
      </c>
      <c r="O28" s="29" t="s">
        <v>21</v>
      </c>
      <c r="P28" s="29" t="s">
        <v>22</v>
      </c>
      <c r="Q28" s="29" t="s">
        <v>23</v>
      </c>
      <c r="R28" s="29" t="s">
        <v>24</v>
      </c>
      <c r="S28" s="29" t="s">
        <v>25</v>
      </c>
      <c r="T28" s="29" t="s">
        <v>26</v>
      </c>
      <c r="U28" s="29" t="s">
        <v>27</v>
      </c>
      <c r="V28" s="29" t="s">
        <v>28</v>
      </c>
      <c r="W28" s="29" t="s">
        <v>29</v>
      </c>
      <c r="X28" s="29" t="s">
        <v>30</v>
      </c>
      <c r="Y28" s="29" t="s">
        <v>31</v>
      </c>
      <c r="Z28" s="29" t="s">
        <v>32</v>
      </c>
      <c r="AA28" s="29" t="s">
        <v>33</v>
      </c>
      <c r="AB28" s="29" t="s">
        <v>42</v>
      </c>
      <c r="AC28" s="29" t="s">
        <v>43</v>
      </c>
      <c r="AD28" s="29" t="s">
        <v>44</v>
      </c>
      <c r="AE28" s="29" t="s">
        <v>45</v>
      </c>
      <c r="AF28" s="29" t="s">
        <v>46</v>
      </c>
      <c r="AG28" s="29" t="s">
        <v>47</v>
      </c>
      <c r="AH28" s="29" t="s">
        <v>48</v>
      </c>
      <c r="AI28" s="29" t="s">
        <v>49</v>
      </c>
      <c r="AJ28" s="29" t="s">
        <v>50</v>
      </c>
      <c r="AK28" s="29" t="s">
        <v>51</v>
      </c>
      <c r="AL28" s="29" t="s">
        <v>52</v>
      </c>
      <c r="AM28" s="29" t="s">
        <v>53</v>
      </c>
    </row>
    <row r="29" spans="2:39" hidden="1" outlineLevel="1" x14ac:dyDescent="0.25">
      <c r="B29" s="27" t="s">
        <v>54</v>
      </c>
      <c r="C29" s="28">
        <f>+C5</f>
        <v>4001000000</v>
      </c>
      <c r="D29" s="28">
        <f>PMT($D$14,$C$6,$C$19,0)</f>
        <v>-128163831.91286735</v>
      </c>
      <c r="E29" s="28">
        <f>+D29</f>
        <v>-128163831.91286735</v>
      </c>
      <c r="F29" s="28">
        <f t="shared" ref="F29:U29" si="35">+E29</f>
        <v>-128163831.91286735</v>
      </c>
      <c r="G29" s="28">
        <f t="shared" si="35"/>
        <v>-128163831.91286735</v>
      </c>
      <c r="H29" s="28">
        <f t="shared" si="35"/>
        <v>-128163831.91286735</v>
      </c>
      <c r="I29" s="28">
        <f t="shared" si="35"/>
        <v>-128163831.91286735</v>
      </c>
      <c r="J29" s="28">
        <f t="shared" si="35"/>
        <v>-128163831.91286735</v>
      </c>
      <c r="K29" s="28">
        <f t="shared" si="35"/>
        <v>-128163831.91286735</v>
      </c>
      <c r="L29" s="28">
        <f t="shared" si="35"/>
        <v>-128163831.91286735</v>
      </c>
      <c r="M29" s="28">
        <f t="shared" si="35"/>
        <v>-128163831.91286735</v>
      </c>
      <c r="N29" s="28">
        <f t="shared" si="35"/>
        <v>-128163831.91286735</v>
      </c>
      <c r="O29" s="28">
        <f t="shared" si="35"/>
        <v>-128163831.91286735</v>
      </c>
      <c r="P29" s="28">
        <f t="shared" si="35"/>
        <v>-128163831.91286735</v>
      </c>
      <c r="Q29" s="28">
        <f t="shared" si="35"/>
        <v>-128163831.91286735</v>
      </c>
      <c r="R29" s="28">
        <f t="shared" si="35"/>
        <v>-128163831.91286735</v>
      </c>
      <c r="S29" s="28">
        <f t="shared" si="35"/>
        <v>-128163831.91286735</v>
      </c>
      <c r="T29" s="28">
        <f t="shared" si="35"/>
        <v>-128163831.91286735</v>
      </c>
      <c r="U29" s="28">
        <f t="shared" si="35"/>
        <v>-128163831.91286735</v>
      </c>
      <c r="V29" s="28">
        <f>+U29</f>
        <v>-128163831.91286735</v>
      </c>
      <c r="W29" s="28">
        <f t="shared" ref="W29:AM29" si="36">+V29</f>
        <v>-128163831.91286735</v>
      </c>
      <c r="X29" s="28">
        <f t="shared" si="36"/>
        <v>-128163831.91286735</v>
      </c>
      <c r="Y29" s="28">
        <f t="shared" si="36"/>
        <v>-128163831.91286735</v>
      </c>
      <c r="Z29" s="28">
        <f t="shared" si="36"/>
        <v>-128163831.91286735</v>
      </c>
      <c r="AA29" s="28">
        <f t="shared" si="36"/>
        <v>-128163831.91286735</v>
      </c>
      <c r="AB29" s="28">
        <f t="shared" si="36"/>
        <v>-128163831.91286735</v>
      </c>
      <c r="AC29" s="28">
        <f t="shared" si="36"/>
        <v>-128163831.91286735</v>
      </c>
      <c r="AD29" s="28">
        <f t="shared" si="36"/>
        <v>-128163831.91286735</v>
      </c>
      <c r="AE29" s="28">
        <f t="shared" si="36"/>
        <v>-128163831.91286735</v>
      </c>
      <c r="AF29" s="28">
        <f t="shared" si="36"/>
        <v>-128163831.91286735</v>
      </c>
      <c r="AG29" s="28">
        <f t="shared" si="36"/>
        <v>-128163831.91286735</v>
      </c>
      <c r="AH29" s="28">
        <f t="shared" si="36"/>
        <v>-128163831.91286735</v>
      </c>
      <c r="AI29" s="28">
        <f t="shared" si="36"/>
        <v>-128163831.91286735</v>
      </c>
      <c r="AJ29" s="28">
        <f t="shared" si="36"/>
        <v>-128163831.91286735</v>
      </c>
      <c r="AK29" s="28">
        <f t="shared" si="36"/>
        <v>-128163831.91286735</v>
      </c>
      <c r="AL29" s="28">
        <f t="shared" si="36"/>
        <v>-128163831.91286735</v>
      </c>
      <c r="AM29" s="28">
        <f t="shared" si="36"/>
        <v>-128163831.91286735</v>
      </c>
    </row>
    <row r="30" spans="2:39" hidden="1" outlineLevel="1" x14ac:dyDescent="0.25">
      <c r="B30" s="27" t="s">
        <v>37</v>
      </c>
      <c r="C30" s="27"/>
      <c r="D30" s="28">
        <f>CUMIPMT($D$14,$C$6,$C$19,D27,D27,0)</f>
        <v>-31674583.333332971</v>
      </c>
      <c r="E30" s="28">
        <f t="shared" ref="E30:AM30" si="37">CUMIPMT($D$14,$C$6,$C$19,E27,E27,0)</f>
        <v>-30910710.115411684</v>
      </c>
      <c r="F30" s="28">
        <f t="shared" si="37"/>
        <v>-30140789.567848504</v>
      </c>
      <c r="G30" s="28">
        <f t="shared" si="37"/>
        <v>-29364773.815950438</v>
      </c>
      <c r="H30" s="28">
        <f t="shared" si="37"/>
        <v>-28582614.606016517</v>
      </c>
      <c r="I30" s="28">
        <f t="shared" si="37"/>
        <v>-27794263.302337304</v>
      </c>
      <c r="J30" s="28">
        <f t="shared" si="37"/>
        <v>-26999670.884170607</v>
      </c>
      <c r="K30" s="28">
        <f t="shared" si="37"/>
        <v>-26198787.942693427</v>
      </c>
      <c r="L30" s="28">
        <f t="shared" si="37"/>
        <v>-25391564.67792958</v>
      </c>
      <c r="M30" s="28">
        <f t="shared" si="37"/>
        <v>-24577950.895652995</v>
      </c>
      <c r="N30" s="28">
        <f t="shared" si="37"/>
        <v>-23757896.004266724</v>
      </c>
      <c r="O30" s="28">
        <f t="shared" si="37"/>
        <v>-22931349.011656985</v>
      </c>
      <c r="P30" s="28">
        <f t="shared" si="37"/>
        <v>-22098258.522022396</v>
      </c>
      <c r="Q30" s="28">
        <f t="shared" si="37"/>
        <v>-21258572.73267822</v>
      </c>
      <c r="R30" s="28">
        <f t="shared" si="37"/>
        <v>-20412239.430835068</v>
      </c>
      <c r="S30" s="28">
        <f t="shared" si="37"/>
        <v>-19559205.990352318</v>
      </c>
      <c r="T30" s="28">
        <f t="shared" si="37"/>
        <v>-18699419.368465751</v>
      </c>
      <c r="U30" s="28">
        <f t="shared" si="37"/>
        <v>-17832826.102489248</v>
      </c>
      <c r="V30" s="28">
        <f t="shared" si="37"/>
        <v>-16959372.306490451</v>
      </c>
      <c r="W30" s="28">
        <f t="shared" si="37"/>
        <v>-16079003.667939961</v>
      </c>
      <c r="X30" s="28">
        <f t="shared" si="37"/>
        <v>-15191665.444334298</v>
      </c>
      <c r="Y30" s="28">
        <f t="shared" si="37"/>
        <v>-14297302.45979175</v>
      </c>
      <c r="Z30" s="28">
        <f t="shared" si="37"/>
        <v>-13395859.101621583</v>
      </c>
      <c r="AA30" s="28">
        <f t="shared" si="37"/>
        <v>-12487279.316865891</v>
      </c>
      <c r="AB30" s="28">
        <f t="shared" si="37"/>
        <v>-11571506.60881424</v>
      </c>
      <c r="AC30" s="28">
        <f t="shared" si="37"/>
        <v>-10648484.033490494</v>
      </c>
      <c r="AD30" s="28">
        <f t="shared" si="37"/>
        <v>-9718154.1961121112</v>
      </c>
      <c r="AE30" s="28">
        <f t="shared" si="37"/>
        <v>-8780459.2475211322</v>
      </c>
      <c r="AF30" s="28">
        <f t="shared" si="37"/>
        <v>-7835340.8805871457</v>
      </c>
      <c r="AG30" s="28">
        <f t="shared" si="37"/>
        <v>-6882740.3265816122</v>
      </c>
      <c r="AH30" s="28">
        <f t="shared" si="37"/>
        <v>-5922598.3515235335</v>
      </c>
      <c r="AI30" s="28">
        <f t="shared" si="37"/>
        <v>-4954855.2524962276</v>
      </c>
      <c r="AJ30" s="28">
        <f t="shared" si="37"/>
        <v>-3979450.8539349884</v>
      </c>
      <c r="AK30" s="28">
        <f t="shared" si="37"/>
        <v>-2996324.5038851053</v>
      </c>
      <c r="AL30" s="28">
        <f t="shared" si="37"/>
        <v>-2005415.0702306628</v>
      </c>
      <c r="AM30" s="28">
        <f t="shared" si="37"/>
        <v>-1006660.9368931502</v>
      </c>
    </row>
    <row r="31" spans="2:39" hidden="1" outlineLevel="1" x14ac:dyDescent="0.25">
      <c r="B31" s="27" t="s">
        <v>36</v>
      </c>
      <c r="C31" s="27"/>
      <c r="D31" s="28">
        <f>CUMPRINC($D$14,$C$6,$C$19,D27,D27,0)</f>
        <v>-96489248.579534382</v>
      </c>
      <c r="E31" s="28">
        <f>CUMPRINC($C$14,$C$6,$C$19,E27,E27,0)</f>
        <v>-97952404.600215763</v>
      </c>
      <c r="F31" s="28">
        <f t="shared" ref="F31:AM31" si="38">CUMPRINC($C$14,$C$6,$C$19,F27,F27,0)</f>
        <v>-98687047.63471739</v>
      </c>
      <c r="G31" s="28">
        <f t="shared" si="38"/>
        <v>-99427200.491977766</v>
      </c>
      <c r="H31" s="28">
        <f t="shared" si="38"/>
        <v>-100172904.49566761</v>
      </c>
      <c r="I31" s="28">
        <f t="shared" si="38"/>
        <v>-100924201.27938513</v>
      </c>
      <c r="J31" s="28">
        <f t="shared" si="38"/>
        <v>-101681132.78898053</v>
      </c>
      <c r="K31" s="28">
        <f t="shared" si="38"/>
        <v>-102443741.28489789</v>
      </c>
      <c r="L31" s="28">
        <f t="shared" si="38"/>
        <v>-103212069.34453462</v>
      </c>
      <c r="M31" s="28">
        <f t="shared" si="38"/>
        <v>-103986159.86461866</v>
      </c>
      <c r="N31" s="28">
        <f t="shared" si="38"/>
        <v>-104766056.0636033</v>
      </c>
      <c r="O31" s="28">
        <f t="shared" si="38"/>
        <v>-105551801.48408031</v>
      </c>
      <c r="P31" s="28">
        <f t="shared" si="38"/>
        <v>-106343439.99521092</v>
      </c>
      <c r="Q31" s="28">
        <f t="shared" si="38"/>
        <v>-107141015.79517502</v>
      </c>
      <c r="R31" s="28">
        <f t="shared" si="38"/>
        <v>-107944573.41363883</v>
      </c>
      <c r="S31" s="28">
        <f t="shared" si="38"/>
        <v>-108754157.71424113</v>
      </c>
      <c r="T31" s="28">
        <f t="shared" si="38"/>
        <v>-109569813.89709795</v>
      </c>
      <c r="U31" s="28">
        <f t="shared" si="38"/>
        <v>-110391587.50132619</v>
      </c>
      <c r="V31" s="28">
        <f t="shared" si="38"/>
        <v>-111219524.40758614</v>
      </c>
      <c r="W31" s="28">
        <f t="shared" si="38"/>
        <v>-112053670.84064303</v>
      </c>
      <c r="X31" s="28">
        <f t="shared" si="38"/>
        <v>-112894073.37194788</v>
      </c>
      <c r="Y31" s="28">
        <f t="shared" si="38"/>
        <v>-113740778.92223749</v>
      </c>
      <c r="Z31" s="28">
        <f t="shared" si="38"/>
        <v>-114593834.76415427</v>
      </c>
      <c r="AA31" s="28">
        <f t="shared" si="38"/>
        <v>-115453288.52488545</v>
      </c>
      <c r="AB31" s="28">
        <f t="shared" si="38"/>
        <v>-116319188.18882209</v>
      </c>
      <c r="AC31" s="28">
        <f t="shared" si="38"/>
        <v>-117191582.10023828</v>
      </c>
      <c r="AD31" s="28">
        <f t="shared" si="38"/>
        <v>-118070518.96599005</v>
      </c>
      <c r="AE31" s="28">
        <f t="shared" si="38"/>
        <v>-118956047.85823499</v>
      </c>
      <c r="AF31" s="28">
        <f t="shared" si="38"/>
        <v>-119848218.21717176</v>
      </c>
      <c r="AG31" s="28">
        <f t="shared" si="38"/>
        <v>-120747079.85380057</v>
      </c>
      <c r="AH31" s="28">
        <f t="shared" si="38"/>
        <v>-121652682.95270406</v>
      </c>
      <c r="AI31" s="28">
        <f t="shared" si="38"/>
        <v>-122565078.07484937</v>
      </c>
      <c r="AJ31" s="28">
        <f t="shared" si="38"/>
        <v>-123484316.16041073</v>
      </c>
      <c r="AK31" s="28">
        <f t="shared" si="38"/>
        <v>-124410448.53161381</v>
      </c>
      <c r="AL31" s="28">
        <f t="shared" si="38"/>
        <v>-125343526.89560093</v>
      </c>
      <c r="AM31" s="28">
        <f t="shared" si="38"/>
        <v>-126283603.34731795</v>
      </c>
    </row>
    <row r="32" spans="2:39" hidden="1" outlineLevel="1" x14ac:dyDescent="0.25">
      <c r="B32" s="27" t="s">
        <v>38</v>
      </c>
      <c r="C32" s="27"/>
      <c r="D32" s="28">
        <f>+SUM(D30:D31)</f>
        <v>-128163831.91286735</v>
      </c>
      <c r="E32" s="28">
        <f>+SUM(E30:E31)</f>
        <v>-128863114.71562745</v>
      </c>
      <c r="F32" s="28">
        <f t="shared" ref="F32" si="39">+SUM(F30:F31)</f>
        <v>-128827837.20256589</v>
      </c>
      <c r="G32" s="28">
        <f t="shared" ref="G32" si="40">+SUM(G30:G31)</f>
        <v>-128791974.3079282</v>
      </c>
      <c r="H32" s="28">
        <f t="shared" ref="H32" si="41">+SUM(H30:H31)</f>
        <v>-128755519.10168412</v>
      </c>
      <c r="I32" s="28">
        <f t="shared" ref="I32" si="42">+SUM(I30:I31)</f>
        <v>-128718464.58172244</v>
      </c>
      <c r="J32" s="28">
        <f t="shared" ref="J32" si="43">+SUM(J30:J31)</f>
        <v>-128680803.67315114</v>
      </c>
      <c r="K32" s="28">
        <f t="shared" ref="K32" si="44">+SUM(K30:K31)</f>
        <v>-128642529.22759132</v>
      </c>
      <c r="L32" s="28">
        <f t="shared" ref="L32" si="45">+SUM(L30:L31)</f>
        <v>-128603634.0224642</v>
      </c>
      <c r="M32" s="28">
        <f t="shared" ref="M32" si="46">+SUM(M30:M31)</f>
        <v>-128564110.76027165</v>
      </c>
      <c r="N32" s="28">
        <f t="shared" ref="N32" si="47">+SUM(N30:N31)</f>
        <v>-128523952.06787002</v>
      </c>
      <c r="O32" s="28">
        <f t="shared" ref="O32" si="48">+SUM(O30:O31)</f>
        <v>-128483150.4957373</v>
      </c>
      <c r="P32" s="28">
        <f t="shared" ref="P32" si="49">+SUM(P30:P31)</f>
        <v>-128441698.51723331</v>
      </c>
      <c r="Q32" s="28">
        <f t="shared" ref="Q32" si="50">+SUM(Q30:Q31)</f>
        <v>-128399588.52785324</v>
      </c>
      <c r="R32" s="28">
        <f t="shared" ref="R32" si="51">+SUM(R30:R31)</f>
        <v>-128356812.8444739</v>
      </c>
      <c r="S32" s="28">
        <f t="shared" ref="S32" si="52">+SUM(S30:S31)</f>
        <v>-128313363.70459345</v>
      </c>
      <c r="T32" s="28">
        <f t="shared" ref="T32" si="53">+SUM(T30:T31)</f>
        <v>-128269233.2655637</v>
      </c>
      <c r="U32" s="28">
        <f t="shared" ref="U32" si="54">+SUM(U30:U31)</f>
        <v>-128224413.60381544</v>
      </c>
      <c r="V32" s="28">
        <f t="shared" ref="V32" si="55">+SUM(V30:V31)</f>
        <v>-128178896.71407659</v>
      </c>
      <c r="W32" s="28">
        <f t="shared" ref="W32" si="56">+SUM(W30:W31)</f>
        <v>-128132674.50858299</v>
      </c>
      <c r="X32" s="28">
        <f t="shared" ref="X32" si="57">+SUM(X30:X31)</f>
        <v>-128085738.81628218</v>
      </c>
      <c r="Y32" s="28">
        <f t="shared" ref="Y32" si="58">+SUM(Y30:Y31)</f>
        <v>-128038081.38202924</v>
      </c>
      <c r="Z32" s="28">
        <f t="shared" ref="Z32" si="59">+SUM(Z30:Z31)</f>
        <v>-127989693.86577585</v>
      </c>
      <c r="AA32" s="28">
        <f t="shared" ref="AA32" si="60">+SUM(AA30:AA31)</f>
        <v>-127940567.84175134</v>
      </c>
      <c r="AB32" s="28">
        <f t="shared" ref="AB32" si="61">+SUM(AB30:AB31)</f>
        <v>-127890694.79763633</v>
      </c>
      <c r="AC32" s="28">
        <f t="shared" ref="AC32" si="62">+SUM(AC30:AC31)</f>
        <v>-127840066.13372877</v>
      </c>
      <c r="AD32" s="28">
        <f t="shared" ref="AD32" si="63">+SUM(AD30:AD31)</f>
        <v>-127788673.16210216</v>
      </c>
      <c r="AE32" s="28">
        <f t="shared" ref="AE32" si="64">+SUM(AE30:AE31)</f>
        <v>-127736507.10575612</v>
      </c>
      <c r="AF32" s="28">
        <f t="shared" ref="AF32" si="65">+SUM(AF30:AF31)</f>
        <v>-127683559.0977589</v>
      </c>
      <c r="AG32" s="28">
        <f t="shared" ref="AG32" si="66">+SUM(AG30:AG31)</f>
        <v>-127629820.18038218</v>
      </c>
      <c r="AH32" s="28">
        <f t="shared" ref="AH32" si="67">+SUM(AH30:AH31)</f>
        <v>-127575281.30422759</v>
      </c>
      <c r="AI32" s="28">
        <f t="shared" ref="AI32" si="68">+SUM(AI30:AI31)</f>
        <v>-127519933.32734559</v>
      </c>
      <c r="AJ32" s="28">
        <f t="shared" ref="AJ32" si="69">+SUM(AJ30:AJ31)</f>
        <v>-127463767.01434572</v>
      </c>
      <c r="AK32" s="28">
        <f t="shared" ref="AK32" si="70">+SUM(AK30:AK31)</f>
        <v>-127406773.03549892</v>
      </c>
      <c r="AL32" s="28">
        <f t="shared" ref="AL32" si="71">+SUM(AL30:AL31)</f>
        <v>-127348941.96583159</v>
      </c>
      <c r="AM32" s="28">
        <f t="shared" ref="AM32" si="72">+SUM(AM30:AM31)</f>
        <v>-127290264.2842111</v>
      </c>
    </row>
    <row r="33" spans="2:39" hidden="1" outlineLevel="1" x14ac:dyDescent="0.25">
      <c r="B33" s="27" t="s">
        <v>39</v>
      </c>
      <c r="C33" s="27"/>
      <c r="D33" s="28">
        <f>+SUM(D30:$AM30)+SUM(D31:$AM31)</f>
        <v>-4613163967.0703382</v>
      </c>
      <c r="E33" s="28">
        <f>+SUM(E30:$AM30)+SUM(E31:$AM31)</f>
        <v>-4485000135.1574707</v>
      </c>
      <c r="F33" s="28">
        <f>+SUM(F30:$AM30)+SUM(F31:$AM31)</f>
        <v>-4356137020.441843</v>
      </c>
      <c r="G33" s="28">
        <f>+SUM(G30:$AM30)+SUM(G31:$AM31)</f>
        <v>-4227309183.2392764</v>
      </c>
      <c r="H33" s="28">
        <f>+SUM(H30:$AM30)+SUM(H31:$AM31)</f>
        <v>-4098517208.9313483</v>
      </c>
      <c r="I33" s="28">
        <f>+SUM(I30:$AM30)+SUM(I31:$AM31)</f>
        <v>-3969761689.8296642</v>
      </c>
      <c r="J33" s="28">
        <f>+SUM(J30:$AM30)+SUM(J31:$AM31)</f>
        <v>-3841043225.2479415</v>
      </c>
      <c r="K33" s="28">
        <f>+SUM(K30:$AM30)+SUM(K31:$AM31)</f>
        <v>-3712362421.57479</v>
      </c>
      <c r="L33" s="28">
        <f>+SUM(L30:$AM30)+SUM(L31:$AM31)</f>
        <v>-3583719892.3471999</v>
      </c>
      <c r="M33" s="28">
        <f>+SUM(M30:$AM30)+SUM(M31:$AM31)</f>
        <v>-3455116258.3247356</v>
      </c>
      <c r="N33" s="28">
        <f>+SUM(N30:$AM30)+SUM(N31:$AM31)</f>
        <v>-3326552147.5644631</v>
      </c>
      <c r="O33" s="28">
        <f>+SUM(O30:$AM30)+SUM(O31:$AM31)</f>
        <v>-3198028195.496593</v>
      </c>
      <c r="P33" s="28">
        <f>+SUM(P30:$AM30)+SUM(P31:$AM31)</f>
        <v>-3069545045.0008559</v>
      </c>
      <c r="Q33" s="28">
        <f>+SUM(Q30:$AM30)+SUM(Q31:$AM31)</f>
        <v>-2941103346.4836226</v>
      </c>
      <c r="R33" s="28">
        <f>+SUM(R30:$AM30)+SUM(R31:$AM31)</f>
        <v>-2812703757.9557695</v>
      </c>
      <c r="S33" s="28">
        <f>+SUM(S30:$AM30)+SUM(S31:$AM31)</f>
        <v>-2684346945.1112952</v>
      </c>
      <c r="T33" s="28">
        <f>+SUM(T30:$AM30)+SUM(T31:$AM31)</f>
        <v>-2556033581.406702</v>
      </c>
      <c r="U33" s="28">
        <f>+SUM(U30:$AM30)+SUM(U31:$AM31)</f>
        <v>-2427764348.1411386</v>
      </c>
      <c r="V33" s="28">
        <f>+SUM(V30:$AM30)+SUM(V31:$AM31)</f>
        <v>-2299539934.537323</v>
      </c>
      <c r="W33" s="28">
        <f>+SUM(W30:$AM30)+SUM(W31:$AM31)</f>
        <v>-2171361037.8232465</v>
      </c>
      <c r="X33" s="28">
        <f>+SUM(X30:$AM30)+SUM(X31:$AM31)</f>
        <v>-2043228363.3146636</v>
      </c>
      <c r="Y33" s="28">
        <f>+SUM(Y30:$AM30)+SUM(Y31:$AM31)</f>
        <v>-1915142624.4983814</v>
      </c>
      <c r="Z33" s="28">
        <f>+SUM(Z30:$AM30)+SUM(Z31:$AM31)</f>
        <v>-1787104543.1163523</v>
      </c>
      <c r="AA33" s="28">
        <f>+SUM(AA30:$AM30)+SUM(AA31:$AM31)</f>
        <v>-1659114849.2505765</v>
      </c>
      <c r="AB33" s="28">
        <f>+SUM(AB30:$AM30)+SUM(AB31:$AM31)</f>
        <v>-1531174281.4088252</v>
      </c>
      <c r="AC33" s="28">
        <f>+SUM(AC30:$AM30)+SUM(AC31:$AM31)</f>
        <v>-1403283586.6111887</v>
      </c>
      <c r="AD33" s="28">
        <f>+SUM(AD30:$AM30)+SUM(AD31:$AM31)</f>
        <v>-1275443520.4774601</v>
      </c>
      <c r="AE33" s="28">
        <f>+SUM(AE30:$AM30)+SUM(AE31:$AM31)</f>
        <v>-1147654847.3153579</v>
      </c>
      <c r="AF33" s="28">
        <f>+SUM(AF30:$AM30)+SUM(AF31:$AM31)</f>
        <v>-1019918340.2096016</v>
      </c>
      <c r="AG33" s="28">
        <f>+SUM(AG30:$AM30)+SUM(AG31:$AM31)</f>
        <v>-892234781.11184263</v>
      </c>
      <c r="AH33" s="28">
        <f>+SUM(AH30:$AM30)+SUM(AH31:$AM31)</f>
        <v>-764604960.9314605</v>
      </c>
      <c r="AI33" s="28">
        <f>+SUM(AI30:$AM30)+SUM(AI31:$AM31)</f>
        <v>-637029679.62723291</v>
      </c>
      <c r="AJ33" s="28">
        <f>+SUM(AJ30:$AM30)+SUM(AJ31:$AM31)</f>
        <v>-509509746.2998873</v>
      </c>
      <c r="AK33" s="28">
        <f>+SUM(AK30:$AM30)+SUM(AK31:$AM31)</f>
        <v>-382045979.28554159</v>
      </c>
      <c r="AL33" s="28">
        <f>+SUM(AL30:$AM30)+SUM(AL31:$AM31)</f>
        <v>-254639206.25004268</v>
      </c>
      <c r="AM33" s="28">
        <f>+SUM(AM30:$AM30)+SUM(AM31:$AM31)</f>
        <v>-127290264.2842111</v>
      </c>
    </row>
    <row r="34" spans="2:39" hidden="1" outlineLevel="1" x14ac:dyDescent="0.25">
      <c r="B34" s="27" t="s">
        <v>40</v>
      </c>
      <c r="C34" s="27"/>
      <c r="D34" s="28">
        <f t="shared" ref="D34:AM34" si="73">+D33*$C$7/1000000</f>
        <v>-5535796.7604844058</v>
      </c>
      <c r="E34" s="28">
        <f t="shared" si="73"/>
        <v>-5382000.1621889649</v>
      </c>
      <c r="F34" s="28">
        <f t="shared" si="73"/>
        <v>-5227364.4245302118</v>
      </c>
      <c r="G34" s="28">
        <f t="shared" si="73"/>
        <v>-5072771.0198871316</v>
      </c>
      <c r="H34" s="28">
        <f t="shared" si="73"/>
        <v>-4918220.6507176179</v>
      </c>
      <c r="I34" s="28">
        <f t="shared" si="73"/>
        <v>-4763714.027795597</v>
      </c>
      <c r="J34" s="28">
        <f t="shared" si="73"/>
        <v>-4609251.8702975307</v>
      </c>
      <c r="K34" s="28">
        <f t="shared" si="73"/>
        <v>-4454834.9058897477</v>
      </c>
      <c r="L34" s="28">
        <f t="shared" si="73"/>
        <v>-4300463.8708166406</v>
      </c>
      <c r="M34" s="28">
        <f t="shared" si="73"/>
        <v>-4146139.5099896826</v>
      </c>
      <c r="N34" s="28">
        <f t="shared" si="73"/>
        <v>-3991862.5770773562</v>
      </c>
      <c r="O34" s="28">
        <f t="shared" si="73"/>
        <v>-3837633.8345959117</v>
      </c>
      <c r="P34" s="28">
        <f t="shared" si="73"/>
        <v>-3683454.0540010273</v>
      </c>
      <c r="Q34" s="28">
        <f t="shared" si="73"/>
        <v>-3529324.0157803474</v>
      </c>
      <c r="R34" s="28">
        <f t="shared" si="73"/>
        <v>-3375244.5095469235</v>
      </c>
      <c r="S34" s="28">
        <f t="shared" si="73"/>
        <v>-3221216.3341335543</v>
      </c>
      <c r="T34" s="28">
        <f t="shared" si="73"/>
        <v>-3067240.2976880423</v>
      </c>
      <c r="U34" s="28">
        <f t="shared" si="73"/>
        <v>-2913317.2177693662</v>
      </c>
      <c r="V34" s="28">
        <f t="shared" si="73"/>
        <v>-2759447.9214447876</v>
      </c>
      <c r="W34" s="28">
        <f t="shared" si="73"/>
        <v>-2605633.245387896</v>
      </c>
      <c r="X34" s="28">
        <f t="shared" si="73"/>
        <v>-2451874.0359775964</v>
      </c>
      <c r="Y34" s="28">
        <f t="shared" si="73"/>
        <v>-2298171.1493980577</v>
      </c>
      <c r="Z34" s="28">
        <f t="shared" si="73"/>
        <v>-2144525.4517396227</v>
      </c>
      <c r="AA34" s="28">
        <f t="shared" si="73"/>
        <v>-1990937.8191006919</v>
      </c>
      <c r="AB34" s="28">
        <f t="shared" si="73"/>
        <v>-1837409.13769059</v>
      </c>
      <c r="AC34" s="28">
        <f t="shared" si="73"/>
        <v>-1683940.3039334263</v>
      </c>
      <c r="AD34" s="28">
        <f t="shared" si="73"/>
        <v>-1530532.2245729521</v>
      </c>
      <c r="AE34" s="28">
        <f t="shared" si="73"/>
        <v>-1377185.8167784296</v>
      </c>
      <c r="AF34" s="28">
        <f t="shared" si="73"/>
        <v>-1223902.008251522</v>
      </c>
      <c r="AG34" s="28">
        <f t="shared" si="73"/>
        <v>-1070681.7373342111</v>
      </c>
      <c r="AH34" s="28">
        <f t="shared" si="73"/>
        <v>-917525.95311775256</v>
      </c>
      <c r="AI34" s="28">
        <f t="shared" si="73"/>
        <v>-764435.6155526794</v>
      </c>
      <c r="AJ34" s="28">
        <f t="shared" si="73"/>
        <v>-611411.69555986475</v>
      </c>
      <c r="AK34" s="28">
        <f t="shared" si="73"/>
        <v>-458455.17514264991</v>
      </c>
      <c r="AL34" s="28">
        <f t="shared" si="73"/>
        <v>-305567.04750005121</v>
      </c>
      <c r="AM34" s="28">
        <f t="shared" si="73"/>
        <v>-152748.31714105333</v>
      </c>
    </row>
    <row r="35" spans="2:39" hidden="1" outlineLevel="1" x14ac:dyDescent="0.25">
      <c r="B35" s="27" t="s">
        <v>41</v>
      </c>
      <c r="C35" s="28">
        <f>+C29</f>
        <v>4001000000</v>
      </c>
      <c r="D35" s="28">
        <f>+D34+D32</f>
        <v>-133699628.67335176</v>
      </c>
      <c r="E35" s="28">
        <f t="shared" ref="E35" si="74">+E34+E32</f>
        <v>-134245114.87781641</v>
      </c>
      <c r="F35" s="28">
        <f t="shared" ref="F35" si="75">+F34+F32</f>
        <v>-134055201.6270961</v>
      </c>
      <c r="G35" s="28">
        <f t="shared" ref="G35" si="76">+G34+G32</f>
        <v>-133864745.32781534</v>
      </c>
      <c r="H35" s="28">
        <f t="shared" ref="H35" si="77">+H34+H32</f>
        <v>-133673739.75240174</v>
      </c>
      <c r="I35" s="28">
        <f t="shared" ref="I35" si="78">+I34+I32</f>
        <v>-133482178.60951804</v>
      </c>
      <c r="J35" s="28">
        <f t="shared" ref="J35" si="79">+J34+J32</f>
        <v>-133290055.54344867</v>
      </c>
      <c r="K35" s="28">
        <f t="shared" ref="K35" si="80">+K34+K32</f>
        <v>-133097364.13348107</v>
      </c>
      <c r="L35" s="28">
        <f t="shared" ref="L35" si="81">+L34+L32</f>
        <v>-132904097.89328083</v>
      </c>
      <c r="M35" s="28">
        <f t="shared" ref="M35" si="82">+M34+M32</f>
        <v>-132710250.27026133</v>
      </c>
      <c r="N35" s="28">
        <f t="shared" ref="N35" si="83">+N34+N32</f>
        <v>-132515814.64494738</v>
      </c>
      <c r="O35" s="28">
        <f t="shared" ref="O35" si="84">+O34+O32</f>
        <v>-132320784.33033322</v>
      </c>
      <c r="P35" s="28">
        <f t="shared" ref="P35" si="85">+P34+P32</f>
        <v>-132125152.57123435</v>
      </c>
      <c r="Q35" s="28">
        <f t="shared" ref="Q35" si="86">+Q34+Q32</f>
        <v>-131928912.54363358</v>
      </c>
      <c r="R35" s="28">
        <f t="shared" ref="R35" si="87">+R34+R32</f>
        <v>-131732057.35402082</v>
      </c>
      <c r="S35" s="28">
        <f t="shared" ref="S35" si="88">+S34+S32</f>
        <v>-131534580.038727</v>
      </c>
      <c r="T35" s="28">
        <f t="shared" ref="T35" si="89">+T34+T32</f>
        <v>-131336473.56325173</v>
      </c>
      <c r="U35" s="28">
        <f t="shared" ref="U35" si="90">+U34+U32</f>
        <v>-131137730.82158481</v>
      </c>
      <c r="V35" s="28">
        <f t="shared" ref="V35" si="91">+V34+V32</f>
        <v>-130938344.63552138</v>
      </c>
      <c r="W35" s="28">
        <f t="shared" ref="W35" si="92">+W34+W32</f>
        <v>-130738307.75397089</v>
      </c>
      <c r="X35" s="28">
        <f t="shared" ref="X35" si="93">+X34+X32</f>
        <v>-130537612.85225978</v>
      </c>
      <c r="Y35" s="28">
        <f t="shared" ref="Y35" si="94">+Y34+Y32</f>
        <v>-130336252.53142729</v>
      </c>
      <c r="Z35" s="28">
        <f t="shared" ref="Z35" si="95">+Z34+Z32</f>
        <v>-130134219.31751548</v>
      </c>
      <c r="AA35" s="28">
        <f t="shared" ref="AA35" si="96">+AA34+AA32</f>
        <v>-129931505.66085203</v>
      </c>
      <c r="AB35" s="28">
        <f t="shared" ref="AB35" si="97">+AB34+AB32</f>
        <v>-129728103.93532692</v>
      </c>
      <c r="AC35" s="28">
        <f t="shared" ref="AC35" si="98">+AC34+AC32</f>
        <v>-129524006.4376622</v>
      </c>
      <c r="AD35" s="28">
        <f t="shared" ref="AD35" si="99">+AD34+AD32</f>
        <v>-129319205.38667512</v>
      </c>
      <c r="AE35" s="28">
        <f t="shared" ref="AE35" si="100">+AE34+AE32</f>
        <v>-129113692.92253456</v>
      </c>
      <c r="AF35" s="28">
        <f t="shared" ref="AF35" si="101">+AF34+AF32</f>
        <v>-128907461.10601042</v>
      </c>
      <c r="AG35" s="28">
        <f t="shared" ref="AG35" si="102">+AG34+AG32</f>
        <v>-128700501.91771638</v>
      </c>
      <c r="AH35" s="28">
        <f t="shared" ref="AH35" si="103">+AH34+AH32</f>
        <v>-128492807.25734535</v>
      </c>
      <c r="AI35" s="28">
        <f t="shared" ref="AI35" si="104">+AI34+AI32</f>
        <v>-128284368.94289827</v>
      </c>
      <c r="AJ35" s="28">
        <f t="shared" ref="AJ35" si="105">+AJ34+AJ32</f>
        <v>-128075178.70990558</v>
      </c>
      <c r="AK35" s="28">
        <f t="shared" ref="AK35" si="106">+AK34+AK32</f>
        <v>-127865228.21064156</v>
      </c>
      <c r="AL35" s="28">
        <f t="shared" ref="AL35" si="107">+AL34+AL32</f>
        <v>-127654509.01333164</v>
      </c>
      <c r="AM35" s="28">
        <f t="shared" ref="AM35" si="108">+AM34+AM32</f>
        <v>-127443012.60135216</v>
      </c>
    </row>
    <row r="36" spans="2:39" hidden="1" outlineLevel="1" x14ac:dyDescent="0.25"/>
    <row r="37" spans="2:39" hidden="1" outlineLevel="1" x14ac:dyDescent="0.25"/>
    <row r="38" spans="2:39" ht="18.75" hidden="1" x14ac:dyDescent="0.3">
      <c r="B38" s="30" t="s">
        <v>66</v>
      </c>
      <c r="C38" s="29">
        <v>0</v>
      </c>
      <c r="D38" s="29">
        <v>1</v>
      </c>
      <c r="E38" s="29">
        <f>+D38+1</f>
        <v>2</v>
      </c>
      <c r="F38" s="29">
        <f t="shared" ref="F38:AM38" si="109">+E38+1</f>
        <v>3</v>
      </c>
      <c r="G38" s="29">
        <f t="shared" si="109"/>
        <v>4</v>
      </c>
      <c r="H38" s="29">
        <f t="shared" si="109"/>
        <v>5</v>
      </c>
      <c r="I38" s="29">
        <f t="shared" si="109"/>
        <v>6</v>
      </c>
      <c r="J38" s="29">
        <f t="shared" si="109"/>
        <v>7</v>
      </c>
      <c r="K38" s="29">
        <f t="shared" si="109"/>
        <v>8</v>
      </c>
      <c r="L38" s="29">
        <f t="shared" si="109"/>
        <v>9</v>
      </c>
      <c r="M38" s="29">
        <f t="shared" si="109"/>
        <v>10</v>
      </c>
      <c r="N38" s="29">
        <f t="shared" si="109"/>
        <v>11</v>
      </c>
      <c r="O38" s="29">
        <f t="shared" si="109"/>
        <v>12</v>
      </c>
      <c r="P38" s="29">
        <f t="shared" si="109"/>
        <v>13</v>
      </c>
      <c r="Q38" s="29">
        <f t="shared" si="109"/>
        <v>14</v>
      </c>
      <c r="R38" s="29">
        <f t="shared" si="109"/>
        <v>15</v>
      </c>
      <c r="S38" s="29">
        <f t="shared" si="109"/>
        <v>16</v>
      </c>
      <c r="T38" s="29">
        <f t="shared" si="109"/>
        <v>17</v>
      </c>
      <c r="U38" s="29">
        <f t="shared" si="109"/>
        <v>18</v>
      </c>
      <c r="V38" s="29">
        <f t="shared" si="109"/>
        <v>19</v>
      </c>
      <c r="W38" s="29">
        <f t="shared" si="109"/>
        <v>20</v>
      </c>
      <c r="X38" s="29">
        <f t="shared" si="109"/>
        <v>21</v>
      </c>
      <c r="Y38" s="29">
        <f t="shared" si="109"/>
        <v>22</v>
      </c>
      <c r="Z38" s="29">
        <f t="shared" si="109"/>
        <v>23</v>
      </c>
      <c r="AA38" s="29">
        <f t="shared" si="109"/>
        <v>24</v>
      </c>
      <c r="AB38" s="29">
        <f t="shared" si="109"/>
        <v>25</v>
      </c>
      <c r="AC38" s="29">
        <f t="shared" si="109"/>
        <v>26</v>
      </c>
      <c r="AD38" s="29">
        <f t="shared" si="109"/>
        <v>27</v>
      </c>
      <c r="AE38" s="29">
        <f t="shared" si="109"/>
        <v>28</v>
      </c>
      <c r="AF38" s="29">
        <f t="shared" si="109"/>
        <v>29</v>
      </c>
      <c r="AG38" s="29">
        <f t="shared" si="109"/>
        <v>30</v>
      </c>
      <c r="AH38" s="29">
        <f t="shared" si="109"/>
        <v>31</v>
      </c>
      <c r="AI38" s="29">
        <f t="shared" si="109"/>
        <v>32</v>
      </c>
      <c r="AJ38" s="29">
        <f t="shared" si="109"/>
        <v>33</v>
      </c>
      <c r="AK38" s="29">
        <f t="shared" si="109"/>
        <v>34</v>
      </c>
      <c r="AL38" s="29">
        <f t="shared" si="109"/>
        <v>35</v>
      </c>
      <c r="AM38" s="29">
        <f t="shared" si="109"/>
        <v>36</v>
      </c>
    </row>
    <row r="39" spans="2:39" ht="18.75" hidden="1" outlineLevel="1" x14ac:dyDescent="0.3">
      <c r="B39" s="30" t="s">
        <v>74</v>
      </c>
      <c r="C39" s="29" t="s">
        <v>34</v>
      </c>
      <c r="D39" s="29" t="s">
        <v>10</v>
      </c>
      <c r="E39" s="29" t="s">
        <v>11</v>
      </c>
      <c r="F39" s="29" t="s">
        <v>12</v>
      </c>
      <c r="G39" s="29" t="s">
        <v>13</v>
      </c>
      <c r="H39" s="29" t="s">
        <v>14</v>
      </c>
      <c r="I39" s="29" t="s">
        <v>15</v>
      </c>
      <c r="J39" s="29" t="s">
        <v>16</v>
      </c>
      <c r="K39" s="29" t="s">
        <v>17</v>
      </c>
      <c r="L39" s="29" t="s">
        <v>18</v>
      </c>
      <c r="M39" s="29" t="s">
        <v>19</v>
      </c>
      <c r="N39" s="29" t="s">
        <v>20</v>
      </c>
      <c r="O39" s="29" t="s">
        <v>21</v>
      </c>
      <c r="P39" s="29" t="s">
        <v>22</v>
      </c>
      <c r="Q39" s="29" t="s">
        <v>23</v>
      </c>
      <c r="R39" s="29" t="s">
        <v>24</v>
      </c>
      <c r="S39" s="29" t="s">
        <v>25</v>
      </c>
      <c r="T39" s="29" t="s">
        <v>26</v>
      </c>
      <c r="U39" s="29" t="s">
        <v>27</v>
      </c>
      <c r="V39" s="29" t="s">
        <v>28</v>
      </c>
      <c r="W39" s="29" t="s">
        <v>29</v>
      </c>
      <c r="X39" s="29" t="s">
        <v>30</v>
      </c>
      <c r="Y39" s="29" t="s">
        <v>31</v>
      </c>
      <c r="Z39" s="29" t="s">
        <v>32</v>
      </c>
      <c r="AA39" s="29" t="s">
        <v>33</v>
      </c>
      <c r="AB39" s="29" t="s">
        <v>42</v>
      </c>
      <c r="AC39" s="29" t="s">
        <v>43</v>
      </c>
      <c r="AD39" s="29" t="s">
        <v>44</v>
      </c>
      <c r="AE39" s="29" t="s">
        <v>45</v>
      </c>
      <c r="AF39" s="29" t="s">
        <v>46</v>
      </c>
      <c r="AG39" s="29" t="s">
        <v>47</v>
      </c>
      <c r="AH39" s="29" t="s">
        <v>48</v>
      </c>
      <c r="AI39" s="29" t="s">
        <v>49</v>
      </c>
      <c r="AJ39" s="29" t="s">
        <v>50</v>
      </c>
      <c r="AK39" s="29" t="s">
        <v>51</v>
      </c>
      <c r="AL39" s="29" t="s">
        <v>52</v>
      </c>
      <c r="AM39" s="29" t="s">
        <v>53</v>
      </c>
    </row>
    <row r="40" spans="2:39" hidden="1" outlineLevel="1" x14ac:dyDescent="0.25">
      <c r="B40" s="27" t="s">
        <v>54</v>
      </c>
      <c r="C40" s="28">
        <f>+C5</f>
        <v>4001000000</v>
      </c>
      <c r="D40" s="28">
        <f>PMT($C$14,$C$6,$C$19,0)</f>
        <v>-127230730.37242284</v>
      </c>
      <c r="E40" s="28">
        <f>+D40</f>
        <v>-127230730.37242284</v>
      </c>
      <c r="F40" s="28">
        <f t="shared" ref="F40:U40" si="110">+E40</f>
        <v>-127230730.37242284</v>
      </c>
      <c r="G40" s="28">
        <f t="shared" si="110"/>
        <v>-127230730.37242284</v>
      </c>
      <c r="H40" s="28">
        <f t="shared" si="110"/>
        <v>-127230730.37242284</v>
      </c>
      <c r="I40" s="28">
        <f t="shared" si="110"/>
        <v>-127230730.37242284</v>
      </c>
      <c r="J40" s="28">
        <f t="shared" si="110"/>
        <v>-127230730.37242284</v>
      </c>
      <c r="K40" s="28">
        <f t="shared" si="110"/>
        <v>-127230730.37242284</v>
      </c>
      <c r="L40" s="28">
        <f t="shared" si="110"/>
        <v>-127230730.37242284</v>
      </c>
      <c r="M40" s="28">
        <f t="shared" si="110"/>
        <v>-127230730.37242284</v>
      </c>
      <c r="N40" s="28">
        <f t="shared" si="110"/>
        <v>-127230730.37242284</v>
      </c>
      <c r="O40" s="28">
        <f t="shared" si="110"/>
        <v>-127230730.37242284</v>
      </c>
      <c r="P40" s="28">
        <f t="shared" si="110"/>
        <v>-127230730.37242284</v>
      </c>
      <c r="Q40" s="28">
        <f t="shared" si="110"/>
        <v>-127230730.37242284</v>
      </c>
      <c r="R40" s="28">
        <f t="shared" si="110"/>
        <v>-127230730.37242284</v>
      </c>
      <c r="S40" s="28">
        <f t="shared" si="110"/>
        <v>-127230730.37242284</v>
      </c>
      <c r="T40" s="28">
        <f t="shared" si="110"/>
        <v>-127230730.37242284</v>
      </c>
      <c r="U40" s="28">
        <f t="shared" si="110"/>
        <v>-127230730.37242284</v>
      </c>
      <c r="V40" s="28">
        <f>+U40</f>
        <v>-127230730.37242284</v>
      </c>
      <c r="W40" s="28">
        <f t="shared" ref="W40:AM40" si="111">+V40</f>
        <v>-127230730.37242284</v>
      </c>
      <c r="X40" s="28">
        <f t="shared" si="111"/>
        <v>-127230730.37242284</v>
      </c>
      <c r="Y40" s="28">
        <f t="shared" si="111"/>
        <v>-127230730.37242284</v>
      </c>
      <c r="Z40" s="28">
        <f t="shared" si="111"/>
        <v>-127230730.37242284</v>
      </c>
      <c r="AA40" s="28">
        <f t="shared" si="111"/>
        <v>-127230730.37242284</v>
      </c>
      <c r="AB40" s="28">
        <f t="shared" si="111"/>
        <v>-127230730.37242284</v>
      </c>
      <c r="AC40" s="28">
        <f t="shared" si="111"/>
        <v>-127230730.37242284</v>
      </c>
      <c r="AD40" s="28">
        <f t="shared" si="111"/>
        <v>-127230730.37242284</v>
      </c>
      <c r="AE40" s="28">
        <f t="shared" si="111"/>
        <v>-127230730.37242284</v>
      </c>
      <c r="AF40" s="28">
        <f t="shared" si="111"/>
        <v>-127230730.37242284</v>
      </c>
      <c r="AG40" s="28">
        <f t="shared" si="111"/>
        <v>-127230730.37242284</v>
      </c>
      <c r="AH40" s="28">
        <f t="shared" si="111"/>
        <v>-127230730.37242284</v>
      </c>
      <c r="AI40" s="28">
        <f t="shared" si="111"/>
        <v>-127230730.37242284</v>
      </c>
      <c r="AJ40" s="28">
        <f t="shared" si="111"/>
        <v>-127230730.37242284</v>
      </c>
      <c r="AK40" s="28">
        <f t="shared" si="111"/>
        <v>-127230730.37242284</v>
      </c>
      <c r="AL40" s="28">
        <f t="shared" si="111"/>
        <v>-127230730.37242284</v>
      </c>
      <c r="AM40" s="28">
        <f t="shared" si="111"/>
        <v>-127230730.37242284</v>
      </c>
    </row>
    <row r="41" spans="2:39" hidden="1" outlineLevel="1" x14ac:dyDescent="0.25">
      <c r="B41" s="27" t="s">
        <v>37</v>
      </c>
      <c r="C41" s="27"/>
      <c r="D41" s="28">
        <f t="shared" ref="D41:AM41" si="112">CUMIPMT($C$14,$C$6,$C$19,D38,D38,0)</f>
        <v>-30007500.000000238</v>
      </c>
      <c r="E41" s="28">
        <f t="shared" si="112"/>
        <v>-29278325.772207081</v>
      </c>
      <c r="F41" s="28">
        <f t="shared" si="112"/>
        <v>-28543682.737705454</v>
      </c>
      <c r="G41" s="28">
        <f t="shared" si="112"/>
        <v>-27803529.880445078</v>
      </c>
      <c r="H41" s="28">
        <f t="shared" si="112"/>
        <v>-27057825.876755238</v>
      </c>
      <c r="I41" s="28">
        <f t="shared" si="112"/>
        <v>-26306529.09303771</v>
      </c>
      <c r="J41" s="28">
        <f t="shared" si="112"/>
        <v>-25549597.583442315</v>
      </c>
      <c r="K41" s="28">
        <f t="shared" si="112"/>
        <v>-24786989.087524951</v>
      </c>
      <c r="L41" s="28">
        <f t="shared" si="112"/>
        <v>-24018661.027888224</v>
      </c>
      <c r="M41" s="28">
        <f t="shared" si="112"/>
        <v>-23244570.507804185</v>
      </c>
      <c r="N41" s="28">
        <f t="shared" si="112"/>
        <v>-22464674.308819547</v>
      </c>
      <c r="O41" s="28">
        <f t="shared" si="112"/>
        <v>-21678928.88834253</v>
      </c>
      <c r="P41" s="28">
        <f t="shared" si="112"/>
        <v>-20887290.377211928</v>
      </c>
      <c r="Q41" s="28">
        <f t="shared" si="112"/>
        <v>-20089714.577247828</v>
      </c>
      <c r="R41" s="28">
        <f t="shared" si="112"/>
        <v>-19286156.958784014</v>
      </c>
      <c r="S41" s="28">
        <f t="shared" si="112"/>
        <v>-18476572.658181712</v>
      </c>
      <c r="T41" s="28">
        <f t="shared" si="112"/>
        <v>-17660916.475324899</v>
      </c>
      <c r="U41" s="28">
        <f t="shared" si="112"/>
        <v>-16839142.871096656</v>
      </c>
      <c r="V41" s="28">
        <f t="shared" si="112"/>
        <v>-16011205.964836702</v>
      </c>
      <c r="W41" s="28">
        <f t="shared" si="112"/>
        <v>-15177059.531779811</v>
      </c>
      <c r="X41" s="28">
        <f t="shared" si="112"/>
        <v>-14336657.00047496</v>
      </c>
      <c r="Y41" s="28">
        <f t="shared" si="112"/>
        <v>-13489951.450185359</v>
      </c>
      <c r="Z41" s="28">
        <f t="shared" si="112"/>
        <v>-12636895.608268574</v>
      </c>
      <c r="AA41" s="28">
        <f t="shared" si="112"/>
        <v>-11777441.847537398</v>
      </c>
      <c r="AB41" s="28">
        <f t="shared" si="112"/>
        <v>-10911542.183600754</v>
      </c>
      <c r="AC41" s="28">
        <f t="shared" si="112"/>
        <v>-10039148.272184566</v>
      </c>
      <c r="AD41" s="28">
        <f t="shared" si="112"/>
        <v>-9160211.4064327925</v>
      </c>
      <c r="AE41" s="28">
        <f t="shared" si="112"/>
        <v>-8274682.5141878575</v>
      </c>
      <c r="AF41" s="28">
        <f t="shared" si="112"/>
        <v>-7382512.1552510858</v>
      </c>
      <c r="AG41" s="28">
        <f t="shared" si="112"/>
        <v>-6483650.5186222792</v>
      </c>
      <c r="AH41" s="28">
        <f t="shared" si="112"/>
        <v>-5578047.4197187871</v>
      </c>
      <c r="AI41" s="28">
        <f t="shared" si="112"/>
        <v>-4665652.297573477</v>
      </c>
      <c r="AJ41" s="28">
        <f t="shared" si="112"/>
        <v>-3746414.2120121121</v>
      </c>
      <c r="AK41" s="28">
        <f t="shared" si="112"/>
        <v>-2820281.8408090323</v>
      </c>
      <c r="AL41" s="28">
        <f t="shared" si="112"/>
        <v>-1887203.4768219143</v>
      </c>
      <c r="AM41" s="28">
        <f t="shared" si="112"/>
        <v>-947127.02510489523</v>
      </c>
    </row>
    <row r="42" spans="2:39" hidden="1" outlineLevel="1" x14ac:dyDescent="0.25">
      <c r="B42" s="27" t="s">
        <v>36</v>
      </c>
      <c r="C42" s="27"/>
      <c r="D42" s="28">
        <f t="shared" ref="D42:AM42" si="113">CUMPRINC($C$14,$C$6,$C$19,D38,D38,0)</f>
        <v>-97223230.372422606</v>
      </c>
      <c r="E42" s="28">
        <f t="shared" si="113"/>
        <v>-97952404.600215763</v>
      </c>
      <c r="F42" s="28">
        <f t="shared" si="113"/>
        <v>-98687047.63471739</v>
      </c>
      <c r="G42" s="28">
        <f t="shared" si="113"/>
        <v>-99427200.491977766</v>
      </c>
      <c r="H42" s="28">
        <f t="shared" si="113"/>
        <v>-100172904.49566761</v>
      </c>
      <c r="I42" s="28">
        <f t="shared" si="113"/>
        <v>-100924201.27938513</v>
      </c>
      <c r="J42" s="28">
        <f t="shared" si="113"/>
        <v>-101681132.78898053</v>
      </c>
      <c r="K42" s="28">
        <f t="shared" si="113"/>
        <v>-102443741.28489789</v>
      </c>
      <c r="L42" s="28">
        <f t="shared" si="113"/>
        <v>-103212069.34453462</v>
      </c>
      <c r="M42" s="28">
        <f t="shared" si="113"/>
        <v>-103986159.86461866</v>
      </c>
      <c r="N42" s="28">
        <f t="shared" si="113"/>
        <v>-104766056.0636033</v>
      </c>
      <c r="O42" s="28">
        <f t="shared" si="113"/>
        <v>-105551801.48408031</v>
      </c>
      <c r="P42" s="28">
        <f t="shared" si="113"/>
        <v>-106343439.99521092</v>
      </c>
      <c r="Q42" s="28">
        <f t="shared" si="113"/>
        <v>-107141015.79517502</v>
      </c>
      <c r="R42" s="28">
        <f t="shared" si="113"/>
        <v>-107944573.41363883</v>
      </c>
      <c r="S42" s="28">
        <f t="shared" si="113"/>
        <v>-108754157.71424113</v>
      </c>
      <c r="T42" s="28">
        <f t="shared" si="113"/>
        <v>-109569813.89709795</v>
      </c>
      <c r="U42" s="28">
        <f t="shared" si="113"/>
        <v>-110391587.50132619</v>
      </c>
      <c r="V42" s="28">
        <f t="shared" si="113"/>
        <v>-111219524.40758614</v>
      </c>
      <c r="W42" s="28">
        <f t="shared" si="113"/>
        <v>-112053670.84064303</v>
      </c>
      <c r="X42" s="28">
        <f t="shared" si="113"/>
        <v>-112894073.37194788</v>
      </c>
      <c r="Y42" s="28">
        <f t="shared" si="113"/>
        <v>-113740778.92223749</v>
      </c>
      <c r="Z42" s="28">
        <f t="shared" si="113"/>
        <v>-114593834.76415427</v>
      </c>
      <c r="AA42" s="28">
        <f t="shared" si="113"/>
        <v>-115453288.52488545</v>
      </c>
      <c r="AB42" s="28">
        <f t="shared" si="113"/>
        <v>-116319188.18882209</v>
      </c>
      <c r="AC42" s="28">
        <f t="shared" si="113"/>
        <v>-117191582.10023828</v>
      </c>
      <c r="AD42" s="28">
        <f t="shared" si="113"/>
        <v>-118070518.96599005</v>
      </c>
      <c r="AE42" s="28">
        <f t="shared" si="113"/>
        <v>-118956047.85823499</v>
      </c>
      <c r="AF42" s="28">
        <f t="shared" si="113"/>
        <v>-119848218.21717176</v>
      </c>
      <c r="AG42" s="28">
        <f t="shared" si="113"/>
        <v>-120747079.85380057</v>
      </c>
      <c r="AH42" s="28">
        <f t="shared" si="113"/>
        <v>-121652682.95270406</v>
      </c>
      <c r="AI42" s="28">
        <f t="shared" si="113"/>
        <v>-122565078.07484937</v>
      </c>
      <c r="AJ42" s="28">
        <f t="shared" si="113"/>
        <v>-123484316.16041073</v>
      </c>
      <c r="AK42" s="28">
        <f t="shared" si="113"/>
        <v>-124410448.53161381</v>
      </c>
      <c r="AL42" s="28">
        <f t="shared" si="113"/>
        <v>-125343526.89560093</v>
      </c>
      <c r="AM42" s="28">
        <f t="shared" si="113"/>
        <v>-126283603.34731795</v>
      </c>
    </row>
    <row r="43" spans="2:39" hidden="1" outlineLevel="1" x14ac:dyDescent="0.25">
      <c r="B43" s="27" t="s">
        <v>38</v>
      </c>
      <c r="C43" s="27"/>
      <c r="D43" s="28">
        <f>+SUM(D41:D42)</f>
        <v>-127230730.37242284</v>
      </c>
      <c r="E43" s="28">
        <f>+SUM(E41:E42)</f>
        <v>-127230730.37242284</v>
      </c>
      <c r="F43" s="28">
        <f t="shared" ref="F43:AM43" si="114">+SUM(F41:F42)</f>
        <v>-127230730.37242284</v>
      </c>
      <c r="G43" s="28">
        <f t="shared" si="114"/>
        <v>-127230730.37242284</v>
      </c>
      <c r="H43" s="28">
        <f t="shared" si="114"/>
        <v>-127230730.37242284</v>
      </c>
      <c r="I43" s="28">
        <f t="shared" si="114"/>
        <v>-127230730.37242284</v>
      </c>
      <c r="J43" s="28">
        <f t="shared" si="114"/>
        <v>-127230730.37242284</v>
      </c>
      <c r="K43" s="28">
        <f t="shared" si="114"/>
        <v>-127230730.37242284</v>
      </c>
      <c r="L43" s="28">
        <f t="shared" si="114"/>
        <v>-127230730.37242284</v>
      </c>
      <c r="M43" s="28">
        <f t="shared" si="114"/>
        <v>-127230730.37242284</v>
      </c>
      <c r="N43" s="28">
        <f t="shared" si="114"/>
        <v>-127230730.37242284</v>
      </c>
      <c r="O43" s="28">
        <f t="shared" si="114"/>
        <v>-127230730.37242284</v>
      </c>
      <c r="P43" s="28">
        <f t="shared" si="114"/>
        <v>-127230730.37242284</v>
      </c>
      <c r="Q43" s="28">
        <f t="shared" si="114"/>
        <v>-127230730.37242284</v>
      </c>
      <c r="R43" s="28">
        <f t="shared" si="114"/>
        <v>-127230730.37242284</v>
      </c>
      <c r="S43" s="28">
        <f t="shared" si="114"/>
        <v>-127230730.37242284</v>
      </c>
      <c r="T43" s="28">
        <f t="shared" si="114"/>
        <v>-127230730.37242284</v>
      </c>
      <c r="U43" s="28">
        <f t="shared" si="114"/>
        <v>-127230730.37242284</v>
      </c>
      <c r="V43" s="28">
        <f t="shared" si="114"/>
        <v>-127230730.37242284</v>
      </c>
      <c r="W43" s="28">
        <f t="shared" si="114"/>
        <v>-127230730.37242284</v>
      </c>
      <c r="X43" s="28">
        <f t="shared" si="114"/>
        <v>-127230730.37242284</v>
      </c>
      <c r="Y43" s="28">
        <f t="shared" si="114"/>
        <v>-127230730.37242284</v>
      </c>
      <c r="Z43" s="28">
        <f t="shared" si="114"/>
        <v>-127230730.37242284</v>
      </c>
      <c r="AA43" s="28">
        <f t="shared" si="114"/>
        <v>-127230730.37242284</v>
      </c>
      <c r="AB43" s="28">
        <f t="shared" si="114"/>
        <v>-127230730.37242284</v>
      </c>
      <c r="AC43" s="28">
        <f t="shared" si="114"/>
        <v>-127230730.37242284</v>
      </c>
      <c r="AD43" s="28">
        <f t="shared" si="114"/>
        <v>-127230730.37242284</v>
      </c>
      <c r="AE43" s="28">
        <f t="shared" si="114"/>
        <v>-127230730.37242284</v>
      </c>
      <c r="AF43" s="28">
        <f t="shared" si="114"/>
        <v>-127230730.37242284</v>
      </c>
      <c r="AG43" s="28">
        <f t="shared" si="114"/>
        <v>-127230730.37242284</v>
      </c>
      <c r="AH43" s="28">
        <f t="shared" si="114"/>
        <v>-127230730.37242284</v>
      </c>
      <c r="AI43" s="28">
        <f t="shared" si="114"/>
        <v>-127230730.37242284</v>
      </c>
      <c r="AJ43" s="28">
        <f t="shared" si="114"/>
        <v>-127230730.37242284</v>
      </c>
      <c r="AK43" s="28">
        <f t="shared" si="114"/>
        <v>-127230730.37242284</v>
      </c>
      <c r="AL43" s="28">
        <f t="shared" si="114"/>
        <v>-127230730.37242284</v>
      </c>
      <c r="AM43" s="28">
        <f t="shared" si="114"/>
        <v>-127230730.37242284</v>
      </c>
    </row>
    <row r="44" spans="2:39" hidden="1" outlineLevel="1" x14ac:dyDescent="0.25">
      <c r="B44" s="31" t="s">
        <v>72</v>
      </c>
      <c r="C44" s="31"/>
      <c r="D44" s="32">
        <f>-C8</f>
        <v>-42829</v>
      </c>
      <c r="E44" s="32">
        <f>+D44</f>
        <v>-42829</v>
      </c>
      <c r="F44" s="32">
        <f t="shared" ref="F44:AM44" si="115">+E44</f>
        <v>-42829</v>
      </c>
      <c r="G44" s="32">
        <f t="shared" si="115"/>
        <v>-42829</v>
      </c>
      <c r="H44" s="32">
        <f t="shared" si="115"/>
        <v>-42829</v>
      </c>
      <c r="I44" s="32">
        <f t="shared" si="115"/>
        <v>-42829</v>
      </c>
      <c r="J44" s="32">
        <f t="shared" si="115"/>
        <v>-42829</v>
      </c>
      <c r="K44" s="32">
        <f t="shared" si="115"/>
        <v>-42829</v>
      </c>
      <c r="L44" s="32">
        <f t="shared" si="115"/>
        <v>-42829</v>
      </c>
      <c r="M44" s="32">
        <f t="shared" si="115"/>
        <v>-42829</v>
      </c>
      <c r="N44" s="32">
        <f t="shared" si="115"/>
        <v>-42829</v>
      </c>
      <c r="O44" s="32">
        <f t="shared" si="115"/>
        <v>-42829</v>
      </c>
      <c r="P44" s="32">
        <f t="shared" si="115"/>
        <v>-42829</v>
      </c>
      <c r="Q44" s="32">
        <f t="shared" si="115"/>
        <v>-42829</v>
      </c>
      <c r="R44" s="32">
        <f t="shared" si="115"/>
        <v>-42829</v>
      </c>
      <c r="S44" s="32">
        <f t="shared" si="115"/>
        <v>-42829</v>
      </c>
      <c r="T44" s="32">
        <f t="shared" si="115"/>
        <v>-42829</v>
      </c>
      <c r="U44" s="32">
        <f t="shared" si="115"/>
        <v>-42829</v>
      </c>
      <c r="V44" s="32">
        <f t="shared" si="115"/>
        <v>-42829</v>
      </c>
      <c r="W44" s="32">
        <f t="shared" si="115"/>
        <v>-42829</v>
      </c>
      <c r="X44" s="32">
        <f t="shared" si="115"/>
        <v>-42829</v>
      </c>
      <c r="Y44" s="32">
        <f t="shared" si="115"/>
        <v>-42829</v>
      </c>
      <c r="Z44" s="32">
        <f t="shared" si="115"/>
        <v>-42829</v>
      </c>
      <c r="AA44" s="32">
        <f t="shared" si="115"/>
        <v>-42829</v>
      </c>
      <c r="AB44" s="32">
        <f t="shared" si="115"/>
        <v>-42829</v>
      </c>
      <c r="AC44" s="32">
        <f t="shared" si="115"/>
        <v>-42829</v>
      </c>
      <c r="AD44" s="32">
        <f t="shared" si="115"/>
        <v>-42829</v>
      </c>
      <c r="AE44" s="32">
        <f t="shared" si="115"/>
        <v>-42829</v>
      </c>
      <c r="AF44" s="32">
        <f t="shared" si="115"/>
        <v>-42829</v>
      </c>
      <c r="AG44" s="32">
        <f t="shared" si="115"/>
        <v>-42829</v>
      </c>
      <c r="AH44" s="32">
        <f t="shared" si="115"/>
        <v>-42829</v>
      </c>
      <c r="AI44" s="32">
        <f t="shared" si="115"/>
        <v>-42829</v>
      </c>
      <c r="AJ44" s="32">
        <f t="shared" si="115"/>
        <v>-42829</v>
      </c>
      <c r="AK44" s="32">
        <f t="shared" si="115"/>
        <v>-42829</v>
      </c>
      <c r="AL44" s="32">
        <f t="shared" si="115"/>
        <v>-42829</v>
      </c>
      <c r="AM44" s="32">
        <f t="shared" si="115"/>
        <v>-42829</v>
      </c>
    </row>
    <row r="45" spans="2:39" hidden="1" outlineLevel="1" x14ac:dyDescent="0.25">
      <c r="B45" s="27" t="s">
        <v>39</v>
      </c>
      <c r="C45" s="27"/>
      <c r="D45" s="28">
        <f>+SUM(D41:$AM41)+SUM(D42:$AM42)+SUM(D44:$AM44)</f>
        <v>-4581848137.4072227</v>
      </c>
      <c r="E45" s="28">
        <f>+SUM(E41:$AM41)+SUM(E42:$AM42)+SUM(E44:$AM44)</f>
        <v>-4454574578.0347996</v>
      </c>
      <c r="F45" s="28">
        <f>+SUM(F41:$AM41)+SUM(F42:$AM42)+SUM(F44:$AM44)</f>
        <v>-4327301018.6623774</v>
      </c>
      <c r="G45" s="28">
        <f>+SUM(G41:$AM41)+SUM(G42:$AM42)+SUM(G44:$AM44)</f>
        <v>-4200027459.2899537</v>
      </c>
      <c r="H45" s="28">
        <f>+SUM(H41:$AM41)+SUM(H42:$AM42)+SUM(H44:$AM44)</f>
        <v>-4072753899.917531</v>
      </c>
      <c r="I45" s="28">
        <f>+SUM(I41:$AM41)+SUM(I42:$AM42)+SUM(I44:$AM44)</f>
        <v>-3945480340.5451083</v>
      </c>
      <c r="J45" s="28">
        <f>+SUM(J41:$AM41)+SUM(J42:$AM42)+SUM(J44:$AM44)</f>
        <v>-3818206781.1726847</v>
      </c>
      <c r="K45" s="28">
        <f>+SUM(K41:$AM41)+SUM(K42:$AM42)+SUM(K44:$AM44)</f>
        <v>-3690933221.800262</v>
      </c>
      <c r="L45" s="28">
        <f>+SUM(L41:$AM41)+SUM(L42:$AM42)+SUM(L44:$AM44)</f>
        <v>-3563659662.4278402</v>
      </c>
      <c r="M45" s="28">
        <f>+SUM(M41:$AM41)+SUM(M42:$AM42)+SUM(M44:$AM44)</f>
        <v>-3436386103.0554171</v>
      </c>
      <c r="N45" s="28">
        <f>+SUM(N41:$AM41)+SUM(N42:$AM42)+SUM(N44:$AM44)</f>
        <v>-3309112543.6829939</v>
      </c>
      <c r="O45" s="28">
        <f>+SUM(O41:$AM41)+SUM(O42:$AM42)+SUM(O44:$AM44)</f>
        <v>-3181838984.3105707</v>
      </c>
      <c r="P45" s="28">
        <f>+SUM(P41:$AM41)+SUM(P42:$AM42)+SUM(P44:$AM44)</f>
        <v>-3054565424.938148</v>
      </c>
      <c r="Q45" s="28">
        <f>+SUM(Q41:$AM41)+SUM(Q42:$AM42)+SUM(Q44:$AM44)</f>
        <v>-2927291865.5657253</v>
      </c>
      <c r="R45" s="28">
        <f>+SUM(R41:$AM41)+SUM(R42:$AM42)+SUM(R44:$AM44)</f>
        <v>-2800018306.1933026</v>
      </c>
      <c r="S45" s="28">
        <f>+SUM(S41:$AM41)+SUM(S42:$AM42)+SUM(S44:$AM44)</f>
        <v>-2672744746.8208795</v>
      </c>
      <c r="T45" s="28">
        <f>+SUM(T41:$AM41)+SUM(T42:$AM42)+SUM(T44:$AM44)</f>
        <v>-2545471187.4484568</v>
      </c>
      <c r="U45" s="28">
        <f>+SUM(U41:$AM41)+SUM(U42:$AM42)+SUM(U44:$AM44)</f>
        <v>-2418197628.0760341</v>
      </c>
      <c r="V45" s="28">
        <f>+SUM(V41:$AM41)+SUM(V42:$AM42)+SUM(V44:$AM44)</f>
        <v>-2290924068.7036109</v>
      </c>
      <c r="W45" s="28">
        <f>+SUM(W41:$AM41)+SUM(W42:$AM42)+SUM(W44:$AM44)</f>
        <v>-2163650509.3311882</v>
      </c>
      <c r="X45" s="28">
        <f>+SUM(X41:$AM41)+SUM(X42:$AM42)+SUM(X44:$AM44)</f>
        <v>-2036376949.9587655</v>
      </c>
      <c r="Y45" s="28">
        <f>+SUM(Y41:$AM41)+SUM(Y42:$AM42)+SUM(Y44:$AM44)</f>
        <v>-1909103390.5863426</v>
      </c>
      <c r="Z45" s="28">
        <f>+SUM(Z41:$AM41)+SUM(Z42:$AM42)+SUM(Z44:$AM44)</f>
        <v>-1781829831.2139199</v>
      </c>
      <c r="AA45" s="28">
        <f>+SUM(AA41:$AM41)+SUM(AA42:$AM42)+SUM(AA44:$AM44)</f>
        <v>-1654556271.8414972</v>
      </c>
      <c r="AB45" s="28">
        <f>+SUM(AB41:$AM41)+SUM(AB42:$AM42)+SUM(AB44:$AM44)</f>
        <v>-1527282712.4690742</v>
      </c>
      <c r="AC45" s="28">
        <f>+SUM(AC41:$AM41)+SUM(AC42:$AM42)+SUM(AC44:$AM44)</f>
        <v>-1400009153.0966513</v>
      </c>
      <c r="AD45" s="28">
        <f>+SUM(AD41:$AM41)+SUM(AD42:$AM42)+SUM(AD44:$AM44)</f>
        <v>-1272735593.7242286</v>
      </c>
      <c r="AE45" s="28">
        <f>+SUM(AE41:$AM41)+SUM(AE42:$AM42)+SUM(AE44:$AM44)</f>
        <v>-1145462034.3518057</v>
      </c>
      <c r="AF45" s="28">
        <f>+SUM(AF41:$AM41)+SUM(AF42:$AM42)+SUM(AF44:$AM44)</f>
        <v>-1018188474.9793828</v>
      </c>
      <c r="AG45" s="28">
        <f>+SUM(AG41:$AM41)+SUM(AG42:$AM42)+SUM(AG44:$AM44)</f>
        <v>-890914915.60695994</v>
      </c>
      <c r="AH45" s="28">
        <f>+SUM(AH41:$AM41)+SUM(AH42:$AM42)+SUM(AH44:$AM44)</f>
        <v>-763641356.23453712</v>
      </c>
      <c r="AI45" s="28">
        <f>+SUM(AI41:$AM41)+SUM(AI42:$AM42)+SUM(AI44:$AM44)</f>
        <v>-636367796.86211419</v>
      </c>
      <c r="AJ45" s="28">
        <f>+SUM(AJ41:$AM41)+SUM(AJ42:$AM42)+SUM(AJ44:$AM44)</f>
        <v>-509094237.48969132</v>
      </c>
      <c r="AK45" s="28">
        <f>+SUM(AK41:$AM41)+SUM(AK42:$AM42)+SUM(AK44:$AM44)</f>
        <v>-381820678.1172685</v>
      </c>
      <c r="AL45" s="28">
        <f>+SUM(AL41:$AM41)+SUM(AL42:$AM42)+SUM(AL44:$AM44)</f>
        <v>-254547118.74484569</v>
      </c>
      <c r="AM45" s="28">
        <f>+SUM(AM41:$AM41)+SUM(AM42:$AM42)+SUM(AM44:$AM44)</f>
        <v>-127273559.37242284</v>
      </c>
    </row>
    <row r="46" spans="2:39" hidden="1" outlineLevel="1" x14ac:dyDescent="0.25">
      <c r="B46" s="27" t="s">
        <v>40</v>
      </c>
      <c r="C46" s="28"/>
      <c r="D46" s="28">
        <f t="shared" ref="D46:AM46" si="116">+D45*$C$7/1000000</f>
        <v>-5498217.7648886666</v>
      </c>
      <c r="E46" s="28">
        <f t="shared" si="116"/>
        <v>-5345489.4936417602</v>
      </c>
      <c r="F46" s="28">
        <f t="shared" si="116"/>
        <v>-5192761.2223948529</v>
      </c>
      <c r="G46" s="28">
        <f t="shared" si="116"/>
        <v>-5040032.9511479447</v>
      </c>
      <c r="H46" s="28">
        <f t="shared" si="116"/>
        <v>-4887304.6799010374</v>
      </c>
      <c r="I46" s="28">
        <f t="shared" si="116"/>
        <v>-4734576.4086541301</v>
      </c>
      <c r="J46" s="28">
        <f t="shared" si="116"/>
        <v>-4581848.1374072218</v>
      </c>
      <c r="K46" s="28">
        <f t="shared" si="116"/>
        <v>-4429119.8661603145</v>
      </c>
      <c r="L46" s="28">
        <f t="shared" si="116"/>
        <v>-4276391.5949134082</v>
      </c>
      <c r="M46" s="28">
        <f t="shared" si="116"/>
        <v>-4123663.3236665004</v>
      </c>
      <c r="N46" s="28">
        <f t="shared" si="116"/>
        <v>-3970935.0524195926</v>
      </c>
      <c r="O46" s="28">
        <f t="shared" si="116"/>
        <v>-3818206.7811726849</v>
      </c>
      <c r="P46" s="28">
        <f t="shared" si="116"/>
        <v>-3665478.509925778</v>
      </c>
      <c r="Q46" s="28">
        <f t="shared" si="116"/>
        <v>-3512750.2386788707</v>
      </c>
      <c r="R46" s="28">
        <f t="shared" si="116"/>
        <v>-3360021.9674319634</v>
      </c>
      <c r="S46" s="28">
        <f t="shared" si="116"/>
        <v>-3207293.6961850552</v>
      </c>
      <c r="T46" s="28">
        <f t="shared" si="116"/>
        <v>-3054565.4249381479</v>
      </c>
      <c r="U46" s="28">
        <f t="shared" si="116"/>
        <v>-2901837.1536912406</v>
      </c>
      <c r="V46" s="28">
        <f t="shared" si="116"/>
        <v>-2749108.8824443328</v>
      </c>
      <c r="W46" s="28">
        <f t="shared" si="116"/>
        <v>-2596380.611197426</v>
      </c>
      <c r="X46" s="28">
        <f t="shared" si="116"/>
        <v>-2443652.3399505187</v>
      </c>
      <c r="Y46" s="28">
        <f t="shared" si="116"/>
        <v>-2290924.0687036114</v>
      </c>
      <c r="Z46" s="28">
        <f t="shared" si="116"/>
        <v>-2138195.7974567041</v>
      </c>
      <c r="AA46" s="28">
        <f t="shared" si="116"/>
        <v>-1985467.5262097965</v>
      </c>
      <c r="AB46" s="28">
        <f t="shared" si="116"/>
        <v>-1832739.2549628892</v>
      </c>
      <c r="AC46" s="28">
        <f t="shared" si="116"/>
        <v>-1680010.9837159817</v>
      </c>
      <c r="AD46" s="28">
        <f t="shared" si="116"/>
        <v>-1527282.7124690744</v>
      </c>
      <c r="AE46" s="28">
        <f t="shared" si="116"/>
        <v>-1374554.4412221666</v>
      </c>
      <c r="AF46" s="28">
        <f t="shared" si="116"/>
        <v>-1221826.1699752593</v>
      </c>
      <c r="AG46" s="28">
        <f t="shared" si="116"/>
        <v>-1069097.898728352</v>
      </c>
      <c r="AH46" s="28">
        <f t="shared" si="116"/>
        <v>-916369.62748144462</v>
      </c>
      <c r="AI46" s="28">
        <f t="shared" si="116"/>
        <v>-763641.35623453697</v>
      </c>
      <c r="AJ46" s="28">
        <f t="shared" si="116"/>
        <v>-610913.08498762967</v>
      </c>
      <c r="AK46" s="28">
        <f t="shared" si="116"/>
        <v>-458184.81374072225</v>
      </c>
      <c r="AL46" s="28">
        <f t="shared" si="116"/>
        <v>-305456.54249381484</v>
      </c>
      <c r="AM46" s="28">
        <f t="shared" si="116"/>
        <v>-152728.27124690742</v>
      </c>
    </row>
    <row r="47" spans="2:39" hidden="1" outlineLevel="1" x14ac:dyDescent="0.25">
      <c r="B47" s="27" t="s">
        <v>41</v>
      </c>
      <c r="C47" s="28">
        <f>+C40</f>
        <v>4001000000</v>
      </c>
      <c r="D47" s="28">
        <f>+D46+D43+D44</f>
        <v>-132771777.13731152</v>
      </c>
      <c r="E47" s="28">
        <f t="shared" ref="E47:AM47" si="117">+E46+E43+E44</f>
        <v>-132619048.86606461</v>
      </c>
      <c r="F47" s="28">
        <f t="shared" si="117"/>
        <v>-132466320.5948177</v>
      </c>
      <c r="G47" s="28">
        <f t="shared" si="117"/>
        <v>-132313592.32357079</v>
      </c>
      <c r="H47" s="28">
        <f t="shared" si="117"/>
        <v>-132160864.05232388</v>
      </c>
      <c r="I47" s="28">
        <f t="shared" si="117"/>
        <v>-132008135.78107697</v>
      </c>
      <c r="J47" s="28">
        <f t="shared" si="117"/>
        <v>-131855407.50983007</v>
      </c>
      <c r="K47" s="28">
        <f t="shared" si="117"/>
        <v>-131702679.23858316</v>
      </c>
      <c r="L47" s="28">
        <f t="shared" si="117"/>
        <v>-131549950.96733625</v>
      </c>
      <c r="M47" s="28">
        <f t="shared" si="117"/>
        <v>-131397222.69608934</v>
      </c>
      <c r="N47" s="28">
        <f t="shared" si="117"/>
        <v>-131244494.42484243</v>
      </c>
      <c r="O47" s="28">
        <f t="shared" si="117"/>
        <v>-131091766.15359552</v>
      </c>
      <c r="P47" s="28">
        <f t="shared" si="117"/>
        <v>-130939037.88234863</v>
      </c>
      <c r="Q47" s="28">
        <f t="shared" si="117"/>
        <v>-130786309.61110172</v>
      </c>
      <c r="R47" s="28">
        <f t="shared" si="117"/>
        <v>-130633581.33985481</v>
      </c>
      <c r="S47" s="28">
        <f t="shared" si="117"/>
        <v>-130480853.0686079</v>
      </c>
      <c r="T47" s="28">
        <f t="shared" si="117"/>
        <v>-130328124.79736099</v>
      </c>
      <c r="U47" s="28">
        <f t="shared" si="117"/>
        <v>-130175396.52611409</v>
      </c>
      <c r="V47" s="28">
        <f t="shared" si="117"/>
        <v>-130022668.25486718</v>
      </c>
      <c r="W47" s="28">
        <f t="shared" si="117"/>
        <v>-129869939.98362027</v>
      </c>
      <c r="X47" s="28">
        <f t="shared" si="117"/>
        <v>-129717211.71237336</v>
      </c>
      <c r="Y47" s="28">
        <f t="shared" si="117"/>
        <v>-129564483.44112645</v>
      </c>
      <c r="Z47" s="28">
        <f t="shared" si="117"/>
        <v>-129411755.16987956</v>
      </c>
      <c r="AA47" s="28">
        <f t="shared" si="117"/>
        <v>-129259026.89863265</v>
      </c>
      <c r="AB47" s="28">
        <f t="shared" si="117"/>
        <v>-129106298.62738574</v>
      </c>
      <c r="AC47" s="28">
        <f t="shared" si="117"/>
        <v>-128953570.35613883</v>
      </c>
      <c r="AD47" s="28">
        <f t="shared" si="117"/>
        <v>-128800842.08489192</v>
      </c>
      <c r="AE47" s="28">
        <f t="shared" si="117"/>
        <v>-128648113.81364501</v>
      </c>
      <c r="AF47" s="28">
        <f t="shared" si="117"/>
        <v>-128495385.54239811</v>
      </c>
      <c r="AG47" s="28">
        <f t="shared" si="117"/>
        <v>-128342657.2711512</v>
      </c>
      <c r="AH47" s="28">
        <f t="shared" si="117"/>
        <v>-128189928.99990429</v>
      </c>
      <c r="AI47" s="28">
        <f t="shared" si="117"/>
        <v>-128037200.72865738</v>
      </c>
      <c r="AJ47" s="28">
        <f t="shared" si="117"/>
        <v>-127884472.45741047</v>
      </c>
      <c r="AK47" s="28">
        <f t="shared" si="117"/>
        <v>-127731744.18616356</v>
      </c>
      <c r="AL47" s="28">
        <f t="shared" si="117"/>
        <v>-127579015.91491666</v>
      </c>
      <c r="AM47" s="28">
        <f t="shared" si="117"/>
        <v>-127426287.64366975</v>
      </c>
    </row>
    <row r="48" spans="2:39" hidden="1" outlineLevel="1" x14ac:dyDescent="0.25">
      <c r="C48" s="6"/>
    </row>
    <row r="49" spans="1:63" ht="18.75" hidden="1" x14ac:dyDescent="0.3">
      <c r="B49" s="30" t="s">
        <v>67</v>
      </c>
      <c r="C49" s="29">
        <v>0</v>
      </c>
      <c r="D49" s="29">
        <v>1</v>
      </c>
      <c r="E49" s="29">
        <f>+D49+1</f>
        <v>2</v>
      </c>
      <c r="F49" s="29">
        <f t="shared" ref="F49:AM49" si="118">+E49+1</f>
        <v>3</v>
      </c>
      <c r="G49" s="29">
        <f t="shared" si="118"/>
        <v>4</v>
      </c>
      <c r="H49" s="29">
        <f t="shared" si="118"/>
        <v>5</v>
      </c>
      <c r="I49" s="29">
        <f t="shared" si="118"/>
        <v>6</v>
      </c>
      <c r="J49" s="29">
        <f t="shared" si="118"/>
        <v>7</v>
      </c>
      <c r="K49" s="29">
        <f t="shared" si="118"/>
        <v>8</v>
      </c>
      <c r="L49" s="29">
        <f t="shared" si="118"/>
        <v>9</v>
      </c>
      <c r="M49" s="29">
        <f t="shared" si="118"/>
        <v>10</v>
      </c>
      <c r="N49" s="29">
        <f t="shared" si="118"/>
        <v>11</v>
      </c>
      <c r="O49" s="29">
        <f t="shared" si="118"/>
        <v>12</v>
      </c>
      <c r="P49" s="29">
        <f t="shared" si="118"/>
        <v>13</v>
      </c>
      <c r="Q49" s="29">
        <f t="shared" si="118"/>
        <v>14</v>
      </c>
      <c r="R49" s="29">
        <f t="shared" si="118"/>
        <v>15</v>
      </c>
      <c r="S49" s="29">
        <f t="shared" si="118"/>
        <v>16</v>
      </c>
      <c r="T49" s="29">
        <f t="shared" si="118"/>
        <v>17</v>
      </c>
      <c r="U49" s="29">
        <f t="shared" si="118"/>
        <v>18</v>
      </c>
      <c r="V49" s="29">
        <f t="shared" si="118"/>
        <v>19</v>
      </c>
      <c r="W49" s="29">
        <f t="shared" si="118"/>
        <v>20</v>
      </c>
      <c r="X49" s="29">
        <f t="shared" si="118"/>
        <v>21</v>
      </c>
      <c r="Y49" s="29">
        <f t="shared" si="118"/>
        <v>22</v>
      </c>
      <c r="Z49" s="29">
        <f t="shared" si="118"/>
        <v>23</v>
      </c>
      <c r="AA49" s="29">
        <f t="shared" si="118"/>
        <v>24</v>
      </c>
      <c r="AB49" s="29">
        <f t="shared" si="118"/>
        <v>25</v>
      </c>
      <c r="AC49" s="29">
        <f t="shared" si="118"/>
        <v>26</v>
      </c>
      <c r="AD49" s="29">
        <f t="shared" si="118"/>
        <v>27</v>
      </c>
      <c r="AE49" s="29">
        <f t="shared" si="118"/>
        <v>28</v>
      </c>
      <c r="AF49" s="29">
        <f t="shared" si="118"/>
        <v>29</v>
      </c>
      <c r="AG49" s="29">
        <f t="shared" si="118"/>
        <v>30</v>
      </c>
      <c r="AH49" s="29">
        <f t="shared" si="118"/>
        <v>31</v>
      </c>
      <c r="AI49" s="29">
        <f t="shared" si="118"/>
        <v>32</v>
      </c>
      <c r="AJ49" s="29">
        <f t="shared" si="118"/>
        <v>33</v>
      </c>
      <c r="AK49" s="29">
        <f t="shared" si="118"/>
        <v>34</v>
      </c>
      <c r="AL49" s="29">
        <f t="shared" si="118"/>
        <v>35</v>
      </c>
      <c r="AM49" s="29">
        <f t="shared" si="118"/>
        <v>36</v>
      </c>
    </row>
    <row r="50" spans="1:63" ht="18.75" hidden="1" x14ac:dyDescent="0.3">
      <c r="B50" s="30" t="s">
        <v>71</v>
      </c>
      <c r="C50" s="29" t="s">
        <v>34</v>
      </c>
      <c r="D50" s="29" t="s">
        <v>10</v>
      </c>
      <c r="E50" s="29" t="s">
        <v>11</v>
      </c>
      <c r="F50" s="29" t="s">
        <v>12</v>
      </c>
      <c r="G50" s="29" t="s">
        <v>13</v>
      </c>
      <c r="H50" s="29" t="s">
        <v>14</v>
      </c>
      <c r="I50" s="29" t="s">
        <v>15</v>
      </c>
      <c r="J50" s="29" t="s">
        <v>16</v>
      </c>
      <c r="K50" s="29" t="s">
        <v>17</v>
      </c>
      <c r="L50" s="29" t="s">
        <v>18</v>
      </c>
      <c r="M50" s="29" t="s">
        <v>19</v>
      </c>
      <c r="N50" s="29" t="s">
        <v>20</v>
      </c>
      <c r="O50" s="29" t="s">
        <v>21</v>
      </c>
      <c r="P50" s="29" t="s">
        <v>22</v>
      </c>
      <c r="Q50" s="29" t="s">
        <v>23</v>
      </c>
      <c r="R50" s="29" t="s">
        <v>24</v>
      </c>
      <c r="S50" s="29" t="s">
        <v>25</v>
      </c>
      <c r="T50" s="29" t="s">
        <v>26</v>
      </c>
      <c r="U50" s="29" t="s">
        <v>27</v>
      </c>
      <c r="V50" s="29" t="s">
        <v>28</v>
      </c>
      <c r="W50" s="29" t="s">
        <v>29</v>
      </c>
      <c r="X50" s="29" t="s">
        <v>30</v>
      </c>
      <c r="Y50" s="29" t="s">
        <v>31</v>
      </c>
      <c r="Z50" s="29" t="s">
        <v>32</v>
      </c>
      <c r="AA50" s="29" t="s">
        <v>33</v>
      </c>
      <c r="AB50" s="29" t="s">
        <v>42</v>
      </c>
      <c r="AC50" s="29" t="s">
        <v>43</v>
      </c>
      <c r="AD50" s="29" t="s">
        <v>44</v>
      </c>
      <c r="AE50" s="29" t="s">
        <v>45</v>
      </c>
      <c r="AF50" s="29" t="s">
        <v>46</v>
      </c>
      <c r="AG50" s="29" t="s">
        <v>47</v>
      </c>
      <c r="AH50" s="29" t="s">
        <v>48</v>
      </c>
      <c r="AI50" s="29" t="s">
        <v>49</v>
      </c>
      <c r="AJ50" s="29" t="s">
        <v>50</v>
      </c>
      <c r="AK50" s="29" t="s">
        <v>51</v>
      </c>
      <c r="AL50" s="29" t="s">
        <v>52</v>
      </c>
      <c r="AM50" s="29" t="s">
        <v>53</v>
      </c>
    </row>
    <row r="51" spans="1:63" hidden="1" outlineLevel="1" x14ac:dyDescent="0.25">
      <c r="B51" s="27" t="s">
        <v>54</v>
      </c>
      <c r="C51" s="28">
        <f>+C5</f>
        <v>4001000000</v>
      </c>
      <c r="D51" s="28">
        <f>PMT($D$14,$C$6,$C$19,0)</f>
        <v>-128163831.91286735</v>
      </c>
      <c r="E51" s="28">
        <f>+D51</f>
        <v>-128163831.91286735</v>
      </c>
      <c r="F51" s="28">
        <f t="shared" ref="F51:U51" si="119">+E51</f>
        <v>-128163831.91286735</v>
      </c>
      <c r="G51" s="28">
        <f t="shared" si="119"/>
        <v>-128163831.91286735</v>
      </c>
      <c r="H51" s="28">
        <f t="shared" si="119"/>
        <v>-128163831.91286735</v>
      </c>
      <c r="I51" s="28">
        <f t="shared" si="119"/>
        <v>-128163831.91286735</v>
      </c>
      <c r="J51" s="28">
        <f t="shared" si="119"/>
        <v>-128163831.91286735</v>
      </c>
      <c r="K51" s="28">
        <f t="shared" si="119"/>
        <v>-128163831.91286735</v>
      </c>
      <c r="L51" s="28">
        <f t="shared" si="119"/>
        <v>-128163831.91286735</v>
      </c>
      <c r="M51" s="28">
        <f t="shared" si="119"/>
        <v>-128163831.91286735</v>
      </c>
      <c r="N51" s="28">
        <f t="shared" si="119"/>
        <v>-128163831.91286735</v>
      </c>
      <c r="O51" s="28">
        <f t="shared" si="119"/>
        <v>-128163831.91286735</v>
      </c>
      <c r="P51" s="28">
        <f t="shared" si="119"/>
        <v>-128163831.91286735</v>
      </c>
      <c r="Q51" s="28">
        <f t="shared" si="119"/>
        <v>-128163831.91286735</v>
      </c>
      <c r="R51" s="28">
        <f t="shared" si="119"/>
        <v>-128163831.91286735</v>
      </c>
      <c r="S51" s="28">
        <f t="shared" si="119"/>
        <v>-128163831.91286735</v>
      </c>
      <c r="T51" s="28">
        <f t="shared" si="119"/>
        <v>-128163831.91286735</v>
      </c>
      <c r="U51" s="28">
        <f t="shared" si="119"/>
        <v>-128163831.91286735</v>
      </c>
      <c r="V51" s="28">
        <f>+U51</f>
        <v>-128163831.91286735</v>
      </c>
      <c r="W51" s="28">
        <f t="shared" ref="W51:AM51" si="120">+V51</f>
        <v>-128163831.91286735</v>
      </c>
      <c r="X51" s="28">
        <f t="shared" si="120"/>
        <v>-128163831.91286735</v>
      </c>
      <c r="Y51" s="28">
        <f t="shared" si="120"/>
        <v>-128163831.91286735</v>
      </c>
      <c r="Z51" s="28">
        <f t="shared" si="120"/>
        <v>-128163831.91286735</v>
      </c>
      <c r="AA51" s="28">
        <f t="shared" si="120"/>
        <v>-128163831.91286735</v>
      </c>
      <c r="AB51" s="28">
        <f t="shared" si="120"/>
        <v>-128163831.91286735</v>
      </c>
      <c r="AC51" s="28">
        <f t="shared" si="120"/>
        <v>-128163831.91286735</v>
      </c>
      <c r="AD51" s="28">
        <f t="shared" si="120"/>
        <v>-128163831.91286735</v>
      </c>
      <c r="AE51" s="28">
        <f t="shared" si="120"/>
        <v>-128163831.91286735</v>
      </c>
      <c r="AF51" s="28">
        <f t="shared" si="120"/>
        <v>-128163831.91286735</v>
      </c>
      <c r="AG51" s="28">
        <f t="shared" si="120"/>
        <v>-128163831.91286735</v>
      </c>
      <c r="AH51" s="28">
        <f t="shared" si="120"/>
        <v>-128163831.91286735</v>
      </c>
      <c r="AI51" s="28">
        <f t="shared" si="120"/>
        <v>-128163831.91286735</v>
      </c>
      <c r="AJ51" s="28">
        <f t="shared" si="120"/>
        <v>-128163831.91286735</v>
      </c>
      <c r="AK51" s="28">
        <f t="shared" si="120"/>
        <v>-128163831.91286735</v>
      </c>
      <c r="AL51" s="28">
        <f t="shared" si="120"/>
        <v>-128163831.91286735</v>
      </c>
      <c r="AM51" s="28">
        <f t="shared" si="120"/>
        <v>-128163831.91286735</v>
      </c>
    </row>
    <row r="52" spans="1:63" hidden="1" outlineLevel="1" x14ac:dyDescent="0.25">
      <c r="B52" s="27" t="s">
        <v>37</v>
      </c>
      <c r="C52" s="27"/>
      <c r="D52" s="28">
        <f>CUMIPMT($D$14,$C$6,$C$19,D49,D49,0)</f>
        <v>-31674583.333332971</v>
      </c>
      <c r="E52" s="28">
        <f t="shared" ref="E52:AM52" si="121">CUMIPMT($D$14,$C$6,$C$19,E49,E49,0)</f>
        <v>-30910710.115411684</v>
      </c>
      <c r="F52" s="28">
        <f t="shared" si="121"/>
        <v>-30140789.567848504</v>
      </c>
      <c r="G52" s="28">
        <f t="shared" si="121"/>
        <v>-29364773.815950438</v>
      </c>
      <c r="H52" s="28">
        <f t="shared" si="121"/>
        <v>-28582614.606016517</v>
      </c>
      <c r="I52" s="28">
        <f t="shared" si="121"/>
        <v>-27794263.302337304</v>
      </c>
      <c r="J52" s="28">
        <f t="shared" si="121"/>
        <v>-26999670.884170607</v>
      </c>
      <c r="K52" s="28">
        <f t="shared" si="121"/>
        <v>-26198787.942693427</v>
      </c>
      <c r="L52" s="28">
        <f t="shared" si="121"/>
        <v>-25391564.67792958</v>
      </c>
      <c r="M52" s="28">
        <f t="shared" si="121"/>
        <v>-24577950.895652995</v>
      </c>
      <c r="N52" s="28">
        <f t="shared" si="121"/>
        <v>-23757896.004266724</v>
      </c>
      <c r="O52" s="28">
        <f t="shared" si="121"/>
        <v>-22931349.011656985</v>
      </c>
      <c r="P52" s="28">
        <f t="shared" si="121"/>
        <v>-22098258.522022396</v>
      </c>
      <c r="Q52" s="28">
        <f t="shared" si="121"/>
        <v>-21258572.73267822</v>
      </c>
      <c r="R52" s="28">
        <f t="shared" si="121"/>
        <v>-20412239.430835068</v>
      </c>
      <c r="S52" s="28">
        <f t="shared" si="121"/>
        <v>-19559205.990352318</v>
      </c>
      <c r="T52" s="28">
        <f t="shared" si="121"/>
        <v>-18699419.368465751</v>
      </c>
      <c r="U52" s="28">
        <f t="shared" si="121"/>
        <v>-17832826.102489248</v>
      </c>
      <c r="V52" s="28">
        <f t="shared" si="121"/>
        <v>-16959372.306490451</v>
      </c>
      <c r="W52" s="28">
        <f t="shared" si="121"/>
        <v>-16079003.667939961</v>
      </c>
      <c r="X52" s="28">
        <f t="shared" si="121"/>
        <v>-15191665.444334298</v>
      </c>
      <c r="Y52" s="28">
        <f t="shared" si="121"/>
        <v>-14297302.45979175</v>
      </c>
      <c r="Z52" s="28">
        <f t="shared" si="121"/>
        <v>-13395859.101621583</v>
      </c>
      <c r="AA52" s="28">
        <f t="shared" si="121"/>
        <v>-12487279.316865891</v>
      </c>
      <c r="AB52" s="28">
        <f t="shared" si="121"/>
        <v>-11571506.60881424</v>
      </c>
      <c r="AC52" s="28">
        <f t="shared" si="121"/>
        <v>-10648484.033490494</v>
      </c>
      <c r="AD52" s="28">
        <f t="shared" si="121"/>
        <v>-9718154.1961121112</v>
      </c>
      <c r="AE52" s="28">
        <f t="shared" si="121"/>
        <v>-8780459.2475211322</v>
      </c>
      <c r="AF52" s="28">
        <f t="shared" si="121"/>
        <v>-7835340.8805871457</v>
      </c>
      <c r="AG52" s="28">
        <f t="shared" si="121"/>
        <v>-6882740.3265816122</v>
      </c>
      <c r="AH52" s="28">
        <f t="shared" si="121"/>
        <v>-5922598.3515235335</v>
      </c>
      <c r="AI52" s="28">
        <f t="shared" si="121"/>
        <v>-4954855.2524962276</v>
      </c>
      <c r="AJ52" s="28">
        <f t="shared" si="121"/>
        <v>-3979450.8539349884</v>
      </c>
      <c r="AK52" s="28">
        <f t="shared" si="121"/>
        <v>-2996324.5038851053</v>
      </c>
      <c r="AL52" s="28">
        <f t="shared" si="121"/>
        <v>-2005415.0702306628</v>
      </c>
      <c r="AM52" s="28">
        <f t="shared" si="121"/>
        <v>-1006660.9368931502</v>
      </c>
    </row>
    <row r="53" spans="1:63" hidden="1" outlineLevel="1" x14ac:dyDescent="0.25">
      <c r="B53" s="27" t="s">
        <v>36</v>
      </c>
      <c r="C53" s="27"/>
      <c r="D53" s="28">
        <f>CUMPRINC($D$14,$C$6,$C$19,D49,D49,0)</f>
        <v>-96489248.579534382</v>
      </c>
      <c r="E53" s="28">
        <f t="shared" ref="E53:AM53" si="122">CUMPRINC($D$14,$C$6,$C$19,E49,E49,0)</f>
        <v>-97253121.797455668</v>
      </c>
      <c r="F53" s="28">
        <f t="shared" si="122"/>
        <v>-98023042.345018849</v>
      </c>
      <c r="G53" s="28">
        <f t="shared" si="122"/>
        <v>-98799058.096916914</v>
      </c>
      <c r="H53" s="28">
        <f t="shared" si="122"/>
        <v>-99581217.306850836</v>
      </c>
      <c r="I53" s="28">
        <f t="shared" si="122"/>
        <v>-100369568.61053005</v>
      </c>
      <c r="J53" s="28">
        <f t="shared" si="122"/>
        <v>-101164161.02869675</v>
      </c>
      <c r="K53" s="28">
        <f t="shared" si="122"/>
        <v>-101965043.97017393</v>
      </c>
      <c r="L53" s="28">
        <f t="shared" si="122"/>
        <v>-102772267.23493777</v>
      </c>
      <c r="M53" s="28">
        <f t="shared" si="122"/>
        <v>-103585881.01721436</v>
      </c>
      <c r="N53" s="28">
        <f t="shared" si="122"/>
        <v>-104405935.90860063</v>
      </c>
      <c r="O53" s="28">
        <f t="shared" si="122"/>
        <v>-105232482.90121037</v>
      </c>
      <c r="P53" s="28">
        <f t="shared" si="122"/>
        <v>-106065573.39084496</v>
      </c>
      <c r="Q53" s="28">
        <f t="shared" si="122"/>
        <v>-106905259.18018913</v>
      </c>
      <c r="R53" s="28">
        <f t="shared" si="122"/>
        <v>-107751592.48203228</v>
      </c>
      <c r="S53" s="28">
        <f t="shared" si="122"/>
        <v>-108604625.92251503</v>
      </c>
      <c r="T53" s="28">
        <f t="shared" si="122"/>
        <v>-109464412.5444016</v>
      </c>
      <c r="U53" s="28">
        <f t="shared" si="122"/>
        <v>-110331005.8103781</v>
      </c>
      <c r="V53" s="28">
        <f t="shared" si="122"/>
        <v>-111204459.6063769</v>
      </c>
      <c r="W53" s="28">
        <f t="shared" si="122"/>
        <v>-112084828.24492739</v>
      </c>
      <c r="X53" s="28">
        <f t="shared" si="122"/>
        <v>-112972166.46853305</v>
      </c>
      <c r="Y53" s="28">
        <f t="shared" si="122"/>
        <v>-113866529.4530756</v>
      </c>
      <c r="Z53" s="28">
        <f t="shared" si="122"/>
        <v>-114767972.81124577</v>
      </c>
      <c r="AA53" s="28">
        <f t="shared" si="122"/>
        <v>-115676552.59600146</v>
      </c>
      <c r="AB53" s="28">
        <f t="shared" si="122"/>
        <v>-116592325.30405311</v>
      </c>
      <c r="AC53" s="28">
        <f t="shared" si="122"/>
        <v>-117515347.87937686</v>
      </c>
      <c r="AD53" s="28">
        <f t="shared" si="122"/>
        <v>-118445677.71675524</v>
      </c>
      <c r="AE53" s="28">
        <f t="shared" si="122"/>
        <v>-119383372.66534622</v>
      </c>
      <c r="AF53" s="28">
        <f t="shared" si="122"/>
        <v>-120328491.03228021</v>
      </c>
      <c r="AG53" s="28">
        <f t="shared" si="122"/>
        <v>-121281091.58628574</v>
      </c>
      <c r="AH53" s="28">
        <f t="shared" si="122"/>
        <v>-122241233.56134382</v>
      </c>
      <c r="AI53" s="28">
        <f t="shared" si="122"/>
        <v>-123208976.66037112</v>
      </c>
      <c r="AJ53" s="28">
        <f t="shared" si="122"/>
        <v>-124184381.05893236</v>
      </c>
      <c r="AK53" s="28">
        <f t="shared" si="122"/>
        <v>-125167507.40898225</v>
      </c>
      <c r="AL53" s="28">
        <f t="shared" si="122"/>
        <v>-126158416.84263669</v>
      </c>
      <c r="AM53" s="28">
        <f t="shared" si="122"/>
        <v>-127157170.9759742</v>
      </c>
    </row>
    <row r="54" spans="1:63" hidden="1" outlineLevel="1" x14ac:dyDescent="0.25">
      <c r="B54" s="27" t="s">
        <v>38</v>
      </c>
      <c r="C54" s="27"/>
      <c r="D54" s="28">
        <f>+SUM(D52:D53)</f>
        <v>-128163831.91286735</v>
      </c>
      <c r="E54" s="28">
        <f>+SUM(E52:E53)</f>
        <v>-128163831.91286735</v>
      </c>
      <c r="F54" s="28">
        <f t="shared" ref="F54:AM54" si="123">+SUM(F52:F53)</f>
        <v>-128163831.91286735</v>
      </c>
      <c r="G54" s="28">
        <f t="shared" si="123"/>
        <v>-128163831.91286735</v>
      </c>
      <c r="H54" s="28">
        <f t="shared" si="123"/>
        <v>-128163831.91286735</v>
      </c>
      <c r="I54" s="28">
        <f t="shared" si="123"/>
        <v>-128163831.91286735</v>
      </c>
      <c r="J54" s="28">
        <f t="shared" si="123"/>
        <v>-128163831.91286735</v>
      </c>
      <c r="K54" s="28">
        <f t="shared" si="123"/>
        <v>-128163831.91286735</v>
      </c>
      <c r="L54" s="28">
        <f t="shared" si="123"/>
        <v>-128163831.91286735</v>
      </c>
      <c r="M54" s="28">
        <f t="shared" si="123"/>
        <v>-128163831.91286735</v>
      </c>
      <c r="N54" s="28">
        <f t="shared" si="123"/>
        <v>-128163831.91286735</v>
      </c>
      <c r="O54" s="28">
        <f t="shared" si="123"/>
        <v>-128163831.91286735</v>
      </c>
      <c r="P54" s="28">
        <f t="shared" si="123"/>
        <v>-128163831.91286735</v>
      </c>
      <c r="Q54" s="28">
        <f t="shared" si="123"/>
        <v>-128163831.91286735</v>
      </c>
      <c r="R54" s="28">
        <f t="shared" si="123"/>
        <v>-128163831.91286735</v>
      </c>
      <c r="S54" s="28">
        <f t="shared" si="123"/>
        <v>-128163831.91286735</v>
      </c>
      <c r="T54" s="28">
        <f t="shared" si="123"/>
        <v>-128163831.91286735</v>
      </c>
      <c r="U54" s="28">
        <f t="shared" si="123"/>
        <v>-128163831.91286735</v>
      </c>
      <c r="V54" s="28">
        <f t="shared" si="123"/>
        <v>-128163831.91286735</v>
      </c>
      <c r="W54" s="28">
        <f t="shared" si="123"/>
        <v>-128163831.91286735</v>
      </c>
      <c r="X54" s="28">
        <f t="shared" si="123"/>
        <v>-128163831.91286735</v>
      </c>
      <c r="Y54" s="28">
        <f t="shared" si="123"/>
        <v>-128163831.91286735</v>
      </c>
      <c r="Z54" s="28">
        <f t="shared" si="123"/>
        <v>-128163831.91286735</v>
      </c>
      <c r="AA54" s="28">
        <f t="shared" si="123"/>
        <v>-128163831.91286735</v>
      </c>
      <c r="AB54" s="28">
        <f t="shared" si="123"/>
        <v>-128163831.91286735</v>
      </c>
      <c r="AC54" s="28">
        <f t="shared" si="123"/>
        <v>-128163831.91286735</v>
      </c>
      <c r="AD54" s="28">
        <f t="shared" si="123"/>
        <v>-128163831.91286735</v>
      </c>
      <c r="AE54" s="28">
        <f t="shared" si="123"/>
        <v>-128163831.91286735</v>
      </c>
      <c r="AF54" s="28">
        <f t="shared" si="123"/>
        <v>-128163831.91286735</v>
      </c>
      <c r="AG54" s="28">
        <f t="shared" si="123"/>
        <v>-128163831.91286735</v>
      </c>
      <c r="AH54" s="28">
        <f t="shared" si="123"/>
        <v>-128163831.91286735</v>
      </c>
      <c r="AI54" s="28">
        <f t="shared" si="123"/>
        <v>-128163831.91286735</v>
      </c>
      <c r="AJ54" s="28">
        <f t="shared" si="123"/>
        <v>-128163831.91286735</v>
      </c>
      <c r="AK54" s="28">
        <f t="shared" si="123"/>
        <v>-128163831.91286735</v>
      </c>
      <c r="AL54" s="28">
        <f t="shared" si="123"/>
        <v>-128163831.91286735</v>
      </c>
      <c r="AM54" s="28">
        <f t="shared" si="123"/>
        <v>-128163831.91286735</v>
      </c>
    </row>
    <row r="55" spans="1:63" hidden="1" outlineLevel="1" x14ac:dyDescent="0.25">
      <c r="B55" s="31" t="s">
        <v>72</v>
      </c>
      <c r="C55" s="31"/>
      <c r="D55" s="32">
        <f>-C8</f>
        <v>-42829</v>
      </c>
      <c r="E55" s="32">
        <f>+D55</f>
        <v>-42829</v>
      </c>
      <c r="F55" s="32">
        <f t="shared" ref="F55:AM55" si="124">+E55</f>
        <v>-42829</v>
      </c>
      <c r="G55" s="32">
        <f t="shared" si="124"/>
        <v>-42829</v>
      </c>
      <c r="H55" s="32">
        <f t="shared" si="124"/>
        <v>-42829</v>
      </c>
      <c r="I55" s="32">
        <f t="shared" si="124"/>
        <v>-42829</v>
      </c>
      <c r="J55" s="32">
        <f t="shared" si="124"/>
        <v>-42829</v>
      </c>
      <c r="K55" s="32">
        <f t="shared" si="124"/>
        <v>-42829</v>
      </c>
      <c r="L55" s="32">
        <f t="shared" si="124"/>
        <v>-42829</v>
      </c>
      <c r="M55" s="32">
        <f t="shared" si="124"/>
        <v>-42829</v>
      </c>
      <c r="N55" s="32">
        <f t="shared" si="124"/>
        <v>-42829</v>
      </c>
      <c r="O55" s="32">
        <f t="shared" si="124"/>
        <v>-42829</v>
      </c>
      <c r="P55" s="32">
        <f t="shared" si="124"/>
        <v>-42829</v>
      </c>
      <c r="Q55" s="32">
        <f t="shared" si="124"/>
        <v>-42829</v>
      </c>
      <c r="R55" s="32">
        <f t="shared" si="124"/>
        <v>-42829</v>
      </c>
      <c r="S55" s="32">
        <f t="shared" si="124"/>
        <v>-42829</v>
      </c>
      <c r="T55" s="32">
        <f t="shared" si="124"/>
        <v>-42829</v>
      </c>
      <c r="U55" s="32">
        <f t="shared" si="124"/>
        <v>-42829</v>
      </c>
      <c r="V55" s="32">
        <f t="shared" si="124"/>
        <v>-42829</v>
      </c>
      <c r="W55" s="32">
        <f t="shared" si="124"/>
        <v>-42829</v>
      </c>
      <c r="X55" s="32">
        <f t="shared" si="124"/>
        <v>-42829</v>
      </c>
      <c r="Y55" s="32">
        <f t="shared" si="124"/>
        <v>-42829</v>
      </c>
      <c r="Z55" s="32">
        <f t="shared" si="124"/>
        <v>-42829</v>
      </c>
      <c r="AA55" s="32">
        <f t="shared" si="124"/>
        <v>-42829</v>
      </c>
      <c r="AB55" s="32">
        <f t="shared" si="124"/>
        <v>-42829</v>
      </c>
      <c r="AC55" s="32">
        <f t="shared" si="124"/>
        <v>-42829</v>
      </c>
      <c r="AD55" s="32">
        <f t="shared" si="124"/>
        <v>-42829</v>
      </c>
      <c r="AE55" s="32">
        <f t="shared" si="124"/>
        <v>-42829</v>
      </c>
      <c r="AF55" s="32">
        <f t="shared" si="124"/>
        <v>-42829</v>
      </c>
      <c r="AG55" s="32">
        <f t="shared" si="124"/>
        <v>-42829</v>
      </c>
      <c r="AH55" s="32">
        <f t="shared" si="124"/>
        <v>-42829</v>
      </c>
      <c r="AI55" s="32">
        <f t="shared" si="124"/>
        <v>-42829</v>
      </c>
      <c r="AJ55" s="32">
        <f t="shared" si="124"/>
        <v>-42829</v>
      </c>
      <c r="AK55" s="32">
        <f t="shared" si="124"/>
        <v>-42829</v>
      </c>
      <c r="AL55" s="32">
        <f t="shared" si="124"/>
        <v>-42829</v>
      </c>
      <c r="AM55" s="32">
        <f t="shared" si="124"/>
        <v>-42829</v>
      </c>
    </row>
    <row r="56" spans="1:63" hidden="1" outlineLevel="1" x14ac:dyDescent="0.25">
      <c r="B56" s="27" t="s">
        <v>39</v>
      </c>
      <c r="C56" s="27"/>
      <c r="D56" s="28">
        <f>+SUM(D52:$AM52)+SUM(D53:$AM53)+SUM(D55:$AM55)</f>
        <v>-4615439792.863225</v>
      </c>
      <c r="E56" s="28">
        <f>+SUM(E52:$AM52)+SUM(E53:$AM53)+SUM(E55:$AM55)</f>
        <v>-4487233131.9503584</v>
      </c>
      <c r="F56" s="28">
        <f>+SUM(F52:$AM52)+SUM(F53:$AM53)+SUM(F55:$AM55)</f>
        <v>-4359026471.0374908</v>
      </c>
      <c r="G56" s="28">
        <f>+SUM(G52:$AM52)+SUM(G53:$AM53)+SUM(G55:$AM55)</f>
        <v>-4230819810.1246228</v>
      </c>
      <c r="H56" s="28">
        <f>+SUM(H52:$AM52)+SUM(H53:$AM53)+SUM(H55:$AM55)</f>
        <v>-4102613149.2117553</v>
      </c>
      <c r="I56" s="28">
        <f>+SUM(I52:$AM52)+SUM(I53:$AM53)+SUM(I55:$AM55)</f>
        <v>-3974406488.2988873</v>
      </c>
      <c r="J56" s="28">
        <f>+SUM(J52:$AM52)+SUM(J53:$AM53)+SUM(J55:$AM55)</f>
        <v>-3846199827.3860202</v>
      </c>
      <c r="K56" s="28">
        <f>+SUM(K52:$AM52)+SUM(K53:$AM53)+SUM(K55:$AM55)</f>
        <v>-3717993166.4731522</v>
      </c>
      <c r="L56" s="28">
        <f>+SUM(L52:$AM52)+SUM(L53:$AM53)+SUM(L55:$AM55)</f>
        <v>-3589786505.5602851</v>
      </c>
      <c r="M56" s="28">
        <f>+SUM(M52:$AM52)+SUM(M53:$AM53)+SUM(M55:$AM55)</f>
        <v>-3461579844.647418</v>
      </c>
      <c r="N56" s="28">
        <f>+SUM(N52:$AM52)+SUM(N53:$AM53)+SUM(N55:$AM55)</f>
        <v>-3333373183.7345505</v>
      </c>
      <c r="O56" s="28">
        <f>+SUM(O52:$AM52)+SUM(O53:$AM53)+SUM(O55:$AM55)</f>
        <v>-3205166522.8216829</v>
      </c>
      <c r="P56" s="28">
        <f>+SUM(P52:$AM52)+SUM(P53:$AM53)+SUM(P55:$AM55)</f>
        <v>-3076959861.9088163</v>
      </c>
      <c r="Q56" s="28">
        <f>+SUM(Q52:$AM52)+SUM(Q53:$AM53)+SUM(Q55:$AM55)</f>
        <v>-2948753200.9959488</v>
      </c>
      <c r="R56" s="28">
        <f>+SUM(R52:$AM52)+SUM(R53:$AM53)+SUM(R55:$AM55)</f>
        <v>-2820546540.0830817</v>
      </c>
      <c r="S56" s="28">
        <f>+SUM(S52:$AM52)+SUM(S53:$AM53)+SUM(S55:$AM55)</f>
        <v>-2692339879.1702142</v>
      </c>
      <c r="T56" s="28">
        <f>+SUM(T52:$AM52)+SUM(T53:$AM53)+SUM(T55:$AM55)</f>
        <v>-2564133218.2573471</v>
      </c>
      <c r="U56" s="28">
        <f>+SUM(U52:$AM52)+SUM(U53:$AM53)+SUM(U55:$AM55)</f>
        <v>-2435926557.3444796</v>
      </c>
      <c r="V56" s="28">
        <f>+SUM(V52:$AM52)+SUM(V53:$AM53)+SUM(V55:$AM55)</f>
        <v>-2307719896.4316125</v>
      </c>
      <c r="W56" s="28">
        <f>+SUM(W52:$AM52)+SUM(W53:$AM53)+SUM(W55:$AM55)</f>
        <v>-2179513235.5187454</v>
      </c>
      <c r="X56" s="28">
        <f>+SUM(X52:$AM52)+SUM(X53:$AM53)+SUM(X55:$AM55)</f>
        <v>-2051306574.6058774</v>
      </c>
      <c r="Y56" s="28">
        <f>+SUM(Y52:$AM52)+SUM(Y53:$AM53)+SUM(Y55:$AM55)</f>
        <v>-1923099913.6930101</v>
      </c>
      <c r="Z56" s="28">
        <f>+SUM(Z52:$AM52)+SUM(Z53:$AM53)+SUM(Z55:$AM55)</f>
        <v>-1794893252.780143</v>
      </c>
      <c r="AA56" s="28">
        <f>+SUM(AA52:$AM52)+SUM(AA53:$AM53)+SUM(AA55:$AM55)</f>
        <v>-1666686591.8672755</v>
      </c>
      <c r="AB56" s="28">
        <f>+SUM(AB52:$AM52)+SUM(AB53:$AM53)+SUM(AB55:$AM55)</f>
        <v>-1538479930.9544079</v>
      </c>
      <c r="AC56" s="28">
        <f>+SUM(AC52:$AM52)+SUM(AC53:$AM53)+SUM(AC55:$AM55)</f>
        <v>-1410273270.0415409</v>
      </c>
      <c r="AD56" s="28">
        <f>+SUM(AD52:$AM52)+SUM(AD53:$AM53)+SUM(AD55:$AM55)</f>
        <v>-1282066609.1286736</v>
      </c>
      <c r="AE56" s="28">
        <f>+SUM(AE52:$AM52)+SUM(AE53:$AM53)+SUM(AE55:$AM55)</f>
        <v>-1153859948.2158062</v>
      </c>
      <c r="AF56" s="28">
        <f>+SUM(AF52:$AM52)+SUM(AF53:$AM53)+SUM(AF55:$AM55)</f>
        <v>-1025653287.3029389</v>
      </c>
      <c r="AG56" s="28">
        <f>+SUM(AG52:$AM52)+SUM(AG53:$AM53)+SUM(AG55:$AM55)</f>
        <v>-897446626.39007139</v>
      </c>
      <c r="AH56" s="28">
        <f>+SUM(AH52:$AM52)+SUM(AH53:$AM53)+SUM(AH55:$AM55)</f>
        <v>-769239965.47720408</v>
      </c>
      <c r="AI56" s="28">
        <f>+SUM(AI52:$AM52)+SUM(AI53:$AM53)+SUM(AI55:$AM55)</f>
        <v>-641033304.56433678</v>
      </c>
      <c r="AJ56" s="28">
        <f>+SUM(AJ52:$AM52)+SUM(AJ53:$AM53)+SUM(AJ55:$AM55)</f>
        <v>-512826643.65146941</v>
      </c>
      <c r="AK56" s="28">
        <f>+SUM(AK52:$AM52)+SUM(AK53:$AM53)+SUM(AK55:$AM55)</f>
        <v>-384619982.73860204</v>
      </c>
      <c r="AL56" s="28">
        <f>+SUM(AL52:$AM52)+SUM(AL53:$AM53)+SUM(AL55:$AM55)</f>
        <v>-256413321.82573473</v>
      </c>
      <c r="AM56" s="28">
        <f>+SUM(AM52:$AM52)+SUM(AM53:$AM53)+SUM(AM55:$AM55)</f>
        <v>-128206660.91286735</v>
      </c>
    </row>
    <row r="57" spans="1:63" hidden="1" outlineLevel="1" x14ac:dyDescent="0.25">
      <c r="B57" s="27" t="s">
        <v>40</v>
      </c>
      <c r="C57" s="28"/>
      <c r="D57" s="28">
        <f t="shared" ref="D57:AM57" si="125">+D56*$C$7/1000000</f>
        <v>-5538527.7514358703</v>
      </c>
      <c r="E57" s="28">
        <f t="shared" si="125"/>
        <v>-5384679.7583404295</v>
      </c>
      <c r="F57" s="28">
        <f t="shared" si="125"/>
        <v>-5230831.7652449897</v>
      </c>
      <c r="G57" s="28">
        <f t="shared" si="125"/>
        <v>-5076983.7721495479</v>
      </c>
      <c r="H57" s="28">
        <f t="shared" si="125"/>
        <v>-4923135.7790541062</v>
      </c>
      <c r="I57" s="28">
        <f t="shared" si="125"/>
        <v>-4769287.7859586654</v>
      </c>
      <c r="J57" s="28">
        <f t="shared" si="125"/>
        <v>-4615439.7928632246</v>
      </c>
      <c r="K57" s="28">
        <f t="shared" si="125"/>
        <v>-4461591.799767782</v>
      </c>
      <c r="L57" s="28">
        <f t="shared" si="125"/>
        <v>-4307743.8066723421</v>
      </c>
      <c r="M57" s="28">
        <f t="shared" si="125"/>
        <v>-4153895.8135769018</v>
      </c>
      <c r="N57" s="28">
        <f t="shared" si="125"/>
        <v>-4000047.8204814605</v>
      </c>
      <c r="O57" s="28">
        <f t="shared" si="125"/>
        <v>-3846199.8273860198</v>
      </c>
      <c r="P57" s="28">
        <f t="shared" si="125"/>
        <v>-3692351.8342905794</v>
      </c>
      <c r="Q57" s="28">
        <f t="shared" si="125"/>
        <v>-3538503.8411951386</v>
      </c>
      <c r="R57" s="28">
        <f t="shared" si="125"/>
        <v>-3384655.8480996983</v>
      </c>
      <c r="S57" s="28">
        <f t="shared" si="125"/>
        <v>-3230807.8550042571</v>
      </c>
      <c r="T57" s="28">
        <f t="shared" si="125"/>
        <v>-3076959.8619088163</v>
      </c>
      <c r="U57" s="28">
        <f t="shared" si="125"/>
        <v>-2923111.8688133755</v>
      </c>
      <c r="V57" s="28">
        <f t="shared" si="125"/>
        <v>-2769263.8757179352</v>
      </c>
      <c r="W57" s="28">
        <f t="shared" si="125"/>
        <v>-2615415.8826224948</v>
      </c>
      <c r="X57" s="28">
        <f t="shared" si="125"/>
        <v>-2461567.8895270526</v>
      </c>
      <c r="Y57" s="28">
        <f t="shared" si="125"/>
        <v>-2307719.8964316123</v>
      </c>
      <c r="Z57" s="28">
        <f t="shared" si="125"/>
        <v>-2153871.9033361715</v>
      </c>
      <c r="AA57" s="28">
        <f t="shared" si="125"/>
        <v>-2000023.9102407305</v>
      </c>
      <c r="AB57" s="28">
        <f t="shared" si="125"/>
        <v>-1846175.9171452895</v>
      </c>
      <c r="AC57" s="28">
        <f t="shared" si="125"/>
        <v>-1692327.9240498492</v>
      </c>
      <c r="AD57" s="28">
        <f t="shared" si="125"/>
        <v>-1538479.9309544081</v>
      </c>
      <c r="AE57" s="28">
        <f t="shared" si="125"/>
        <v>-1384631.9378589676</v>
      </c>
      <c r="AF57" s="28">
        <f t="shared" si="125"/>
        <v>-1230783.9447635266</v>
      </c>
      <c r="AG57" s="28">
        <f t="shared" si="125"/>
        <v>-1076935.9516680858</v>
      </c>
      <c r="AH57" s="28">
        <f t="shared" si="125"/>
        <v>-923087.95857264486</v>
      </c>
      <c r="AI57" s="28">
        <f t="shared" si="125"/>
        <v>-769239.96547720407</v>
      </c>
      <c r="AJ57" s="28">
        <f t="shared" si="125"/>
        <v>-615391.97238176328</v>
      </c>
      <c r="AK57" s="28">
        <f t="shared" si="125"/>
        <v>-461543.97928632243</v>
      </c>
      <c r="AL57" s="28">
        <f t="shared" si="125"/>
        <v>-307695.98619088164</v>
      </c>
      <c r="AM57" s="28">
        <f t="shared" si="125"/>
        <v>-153847.99309544082</v>
      </c>
    </row>
    <row r="58" spans="1:63" hidden="1" outlineLevel="1" x14ac:dyDescent="0.25">
      <c r="B58" s="27" t="s">
        <v>41</v>
      </c>
      <c r="C58" s="28">
        <f>+C51</f>
        <v>4001000000</v>
      </c>
      <c r="D58" s="28">
        <f>+D57+D54+D55</f>
        <v>-133745188.66430323</v>
      </c>
      <c r="E58" s="28">
        <f t="shared" ref="E58:AM58" si="126">+E57+E54+E55</f>
        <v>-133591340.67120779</v>
      </c>
      <c r="F58" s="28">
        <f t="shared" si="126"/>
        <v>-133437492.67811234</v>
      </c>
      <c r="G58" s="28">
        <f t="shared" si="126"/>
        <v>-133283644.6850169</v>
      </c>
      <c r="H58" s="28">
        <f t="shared" si="126"/>
        <v>-133129796.69192146</v>
      </c>
      <c r="I58" s="28">
        <f t="shared" si="126"/>
        <v>-132975948.69882601</v>
      </c>
      <c r="J58" s="28">
        <f t="shared" si="126"/>
        <v>-132822100.70573057</v>
      </c>
      <c r="K58" s="28">
        <f t="shared" si="126"/>
        <v>-132668252.71263513</v>
      </c>
      <c r="L58" s="28">
        <f t="shared" si="126"/>
        <v>-132514404.7195397</v>
      </c>
      <c r="M58" s="28">
        <f t="shared" si="126"/>
        <v>-132360556.72644426</v>
      </c>
      <c r="N58" s="28">
        <f t="shared" si="126"/>
        <v>-132206708.73334882</v>
      </c>
      <c r="O58" s="28">
        <f t="shared" si="126"/>
        <v>-132052860.74025337</v>
      </c>
      <c r="P58" s="28">
        <f t="shared" si="126"/>
        <v>-131899012.74715793</v>
      </c>
      <c r="Q58" s="28">
        <f t="shared" si="126"/>
        <v>-131745164.75406249</v>
      </c>
      <c r="R58" s="28">
        <f t="shared" si="126"/>
        <v>-131591316.76096705</v>
      </c>
      <c r="S58" s="28">
        <f t="shared" si="126"/>
        <v>-131437468.7678716</v>
      </c>
      <c r="T58" s="28">
        <f t="shared" si="126"/>
        <v>-131283620.77477618</v>
      </c>
      <c r="U58" s="28">
        <f t="shared" si="126"/>
        <v>-131129772.78168073</v>
      </c>
      <c r="V58" s="28">
        <f t="shared" si="126"/>
        <v>-130975924.78858529</v>
      </c>
      <c r="W58" s="28">
        <f t="shared" si="126"/>
        <v>-130822076.79548985</v>
      </c>
      <c r="X58" s="28">
        <f t="shared" si="126"/>
        <v>-130668228.80239441</v>
      </c>
      <c r="Y58" s="28">
        <f t="shared" si="126"/>
        <v>-130514380.80929896</v>
      </c>
      <c r="Z58" s="28">
        <f t="shared" si="126"/>
        <v>-130360532.81620352</v>
      </c>
      <c r="AA58" s="28">
        <f t="shared" si="126"/>
        <v>-130206684.82310808</v>
      </c>
      <c r="AB58" s="28">
        <f t="shared" si="126"/>
        <v>-130052836.83001265</v>
      </c>
      <c r="AC58" s="28">
        <f t="shared" si="126"/>
        <v>-129898988.83691721</v>
      </c>
      <c r="AD58" s="28">
        <f t="shared" si="126"/>
        <v>-129745140.84382176</v>
      </c>
      <c r="AE58" s="28">
        <f t="shared" si="126"/>
        <v>-129591292.85072632</v>
      </c>
      <c r="AF58" s="28">
        <f t="shared" si="126"/>
        <v>-129437444.85763088</v>
      </c>
      <c r="AG58" s="28">
        <f t="shared" si="126"/>
        <v>-129283596.86453544</v>
      </c>
      <c r="AH58" s="28">
        <f t="shared" si="126"/>
        <v>-129129748.87143999</v>
      </c>
      <c r="AI58" s="28">
        <f t="shared" si="126"/>
        <v>-128975900.87834455</v>
      </c>
      <c r="AJ58" s="28">
        <f t="shared" si="126"/>
        <v>-128822052.88524912</v>
      </c>
      <c r="AK58" s="28">
        <f t="shared" si="126"/>
        <v>-128668204.89215368</v>
      </c>
      <c r="AL58" s="28">
        <f t="shared" si="126"/>
        <v>-128514356.89905824</v>
      </c>
      <c r="AM58" s="28">
        <f t="shared" si="126"/>
        <v>-128360508.9059628</v>
      </c>
    </row>
    <row r="59" spans="1:63" hidden="1" outlineLevel="1" x14ac:dyDescent="0.25"/>
    <row r="60" spans="1:63" collapsed="1" x14ac:dyDescent="0.25"/>
    <row r="61" spans="1:63" ht="18.75" x14ac:dyDescent="0.3">
      <c r="A61">
        <v>60</v>
      </c>
      <c r="B61" s="30" t="s">
        <v>66</v>
      </c>
      <c r="C61" s="29">
        <v>0</v>
      </c>
      <c r="D61" s="29">
        <v>1</v>
      </c>
      <c r="E61" s="29">
        <f>+D61+1</f>
        <v>2</v>
      </c>
      <c r="F61" s="29">
        <f t="shared" ref="F61" si="127">+E61+1</f>
        <v>3</v>
      </c>
      <c r="G61" s="29">
        <f t="shared" ref="G61" si="128">+F61+1</f>
        <v>4</v>
      </c>
      <c r="H61" s="29">
        <f t="shared" ref="H61" si="129">+G61+1</f>
        <v>5</v>
      </c>
      <c r="I61" s="29">
        <f t="shared" ref="I61" si="130">+H61+1</f>
        <v>6</v>
      </c>
      <c r="J61" s="29">
        <f t="shared" ref="J61" si="131">+I61+1</f>
        <v>7</v>
      </c>
      <c r="K61" s="29">
        <f t="shared" ref="K61" si="132">+J61+1</f>
        <v>8</v>
      </c>
      <c r="L61" s="29">
        <f t="shared" ref="L61" si="133">+K61+1</f>
        <v>9</v>
      </c>
      <c r="M61" s="29">
        <f t="shared" ref="M61" si="134">+L61+1</f>
        <v>10</v>
      </c>
      <c r="N61" s="29">
        <f t="shared" ref="N61" si="135">+M61+1</f>
        <v>11</v>
      </c>
      <c r="O61" s="29">
        <f t="shared" ref="O61" si="136">+N61+1</f>
        <v>12</v>
      </c>
      <c r="P61" s="29">
        <f t="shared" ref="P61" si="137">+O61+1</f>
        <v>13</v>
      </c>
      <c r="Q61" s="29">
        <f t="shared" ref="Q61" si="138">+P61+1</f>
        <v>14</v>
      </c>
      <c r="R61" s="29">
        <f t="shared" ref="R61" si="139">+Q61+1</f>
        <v>15</v>
      </c>
      <c r="S61" s="29">
        <f t="shared" ref="S61" si="140">+R61+1</f>
        <v>16</v>
      </c>
      <c r="T61" s="29">
        <f t="shared" ref="T61" si="141">+S61+1</f>
        <v>17</v>
      </c>
      <c r="U61" s="29">
        <f t="shared" ref="U61" si="142">+T61+1</f>
        <v>18</v>
      </c>
      <c r="V61" s="29">
        <f t="shared" ref="V61" si="143">+U61+1</f>
        <v>19</v>
      </c>
      <c r="W61" s="29">
        <f t="shared" ref="W61" si="144">+V61+1</f>
        <v>20</v>
      </c>
      <c r="X61" s="29">
        <f t="shared" ref="X61" si="145">+W61+1</f>
        <v>21</v>
      </c>
      <c r="Y61" s="29">
        <f t="shared" ref="Y61" si="146">+X61+1</f>
        <v>22</v>
      </c>
      <c r="Z61" s="29">
        <f t="shared" ref="Z61" si="147">+Y61+1</f>
        <v>23</v>
      </c>
      <c r="AA61" s="29">
        <f t="shared" ref="AA61" si="148">+Z61+1</f>
        <v>24</v>
      </c>
      <c r="AB61" s="29">
        <f t="shared" ref="AB61" si="149">+AA61+1</f>
        <v>25</v>
      </c>
      <c r="AC61" s="29">
        <f t="shared" ref="AC61" si="150">+AB61+1</f>
        <v>26</v>
      </c>
      <c r="AD61" s="29">
        <f t="shared" ref="AD61" si="151">+AC61+1</f>
        <v>27</v>
      </c>
      <c r="AE61" s="29">
        <f t="shared" ref="AE61" si="152">+AD61+1</f>
        <v>28</v>
      </c>
      <c r="AF61" s="29">
        <f t="shared" ref="AF61" si="153">+AE61+1</f>
        <v>29</v>
      </c>
      <c r="AG61" s="29">
        <f t="shared" ref="AG61" si="154">+AF61+1</f>
        <v>30</v>
      </c>
      <c r="AH61" s="29">
        <f t="shared" ref="AH61" si="155">+AG61+1</f>
        <v>31</v>
      </c>
      <c r="AI61" s="29">
        <f t="shared" ref="AI61" si="156">+AH61+1</f>
        <v>32</v>
      </c>
      <c r="AJ61" s="29">
        <f t="shared" ref="AJ61" si="157">+AI61+1</f>
        <v>33</v>
      </c>
      <c r="AK61" s="29">
        <f t="shared" ref="AK61" si="158">+AJ61+1</f>
        <v>34</v>
      </c>
      <c r="AL61" s="29">
        <f t="shared" ref="AL61" si="159">+AK61+1</f>
        <v>35</v>
      </c>
      <c r="AM61" s="29">
        <f t="shared" ref="AM61" si="160">+AL61+1</f>
        <v>36</v>
      </c>
      <c r="AN61" s="29">
        <f t="shared" ref="AN61" si="161">+AM61+1</f>
        <v>37</v>
      </c>
      <c r="AO61" s="29">
        <f t="shared" ref="AO61" si="162">+AN61+1</f>
        <v>38</v>
      </c>
      <c r="AP61" s="29">
        <f t="shared" ref="AP61" si="163">+AO61+1</f>
        <v>39</v>
      </c>
      <c r="AQ61" s="29">
        <f t="shared" ref="AQ61" si="164">+AP61+1</f>
        <v>40</v>
      </c>
      <c r="AR61" s="29">
        <f t="shared" ref="AR61" si="165">+AQ61+1</f>
        <v>41</v>
      </c>
      <c r="AS61" s="29">
        <f t="shared" ref="AS61" si="166">+AR61+1</f>
        <v>42</v>
      </c>
      <c r="AT61" s="29">
        <f t="shared" ref="AT61" si="167">+AS61+1</f>
        <v>43</v>
      </c>
      <c r="AU61" s="29">
        <f t="shared" ref="AU61" si="168">+AT61+1</f>
        <v>44</v>
      </c>
      <c r="AV61" s="29">
        <f t="shared" ref="AV61" si="169">+AU61+1</f>
        <v>45</v>
      </c>
      <c r="AW61" s="29">
        <f t="shared" ref="AW61" si="170">+AV61+1</f>
        <v>46</v>
      </c>
      <c r="AX61" s="29">
        <f t="shared" ref="AX61" si="171">+AW61+1</f>
        <v>47</v>
      </c>
      <c r="AY61" s="29">
        <f t="shared" ref="AY61" si="172">+AX61+1</f>
        <v>48</v>
      </c>
      <c r="AZ61" s="29">
        <f t="shared" ref="AZ61" si="173">+AY61+1</f>
        <v>49</v>
      </c>
      <c r="BA61" s="29">
        <f t="shared" ref="BA61" si="174">+AZ61+1</f>
        <v>50</v>
      </c>
      <c r="BB61" s="29">
        <f t="shared" ref="BB61" si="175">+BA61+1</f>
        <v>51</v>
      </c>
      <c r="BC61" s="29">
        <f t="shared" ref="BC61" si="176">+BB61+1</f>
        <v>52</v>
      </c>
      <c r="BD61" s="29">
        <f t="shared" ref="BD61" si="177">+BC61+1</f>
        <v>53</v>
      </c>
      <c r="BE61" s="29">
        <f t="shared" ref="BE61" si="178">+BD61+1</f>
        <v>54</v>
      </c>
      <c r="BF61" s="29">
        <f t="shared" ref="BF61" si="179">+BE61+1</f>
        <v>55</v>
      </c>
      <c r="BG61" s="29">
        <f t="shared" ref="BG61" si="180">+BF61+1</f>
        <v>56</v>
      </c>
      <c r="BH61" s="29">
        <f t="shared" ref="BH61" si="181">+BG61+1</f>
        <v>57</v>
      </c>
      <c r="BI61" s="29">
        <f t="shared" ref="BI61" si="182">+BH61+1</f>
        <v>58</v>
      </c>
      <c r="BJ61" s="29">
        <f t="shared" ref="BJ61" si="183">+BI61+1</f>
        <v>59</v>
      </c>
      <c r="BK61" s="29">
        <f t="shared" ref="BK61" si="184">+BJ61+1</f>
        <v>60</v>
      </c>
    </row>
    <row r="62" spans="1:63" x14ac:dyDescent="0.25">
      <c r="B62" s="27" t="s">
        <v>60</v>
      </c>
      <c r="C62" s="5">
        <f>+C51</f>
        <v>4001000000</v>
      </c>
      <c r="D62" s="28">
        <f>+C62+D64</f>
        <v>3934316666.6666665</v>
      </c>
      <c r="E62" s="28">
        <f t="shared" ref="E62:AM62" si="185">+D62+E64</f>
        <v>3867633333.333333</v>
      </c>
      <c r="F62" s="28">
        <f t="shared" si="185"/>
        <v>3800949999.9999995</v>
      </c>
      <c r="G62" s="28">
        <f t="shared" si="185"/>
        <v>3734266666.666666</v>
      </c>
      <c r="H62" s="28">
        <f t="shared" si="185"/>
        <v>3667583333.3333325</v>
      </c>
      <c r="I62" s="28">
        <f t="shared" si="185"/>
        <v>3600899999.999999</v>
      </c>
      <c r="J62" s="28">
        <f t="shared" si="185"/>
        <v>3534216666.6666656</v>
      </c>
      <c r="K62" s="28">
        <f t="shared" si="185"/>
        <v>3467533333.3333321</v>
      </c>
      <c r="L62" s="28">
        <f t="shared" si="185"/>
        <v>3400849999.9999986</v>
      </c>
      <c r="M62" s="28">
        <f t="shared" si="185"/>
        <v>3334166666.6666651</v>
      </c>
      <c r="N62" s="28">
        <f t="shared" si="185"/>
        <v>3267483333.3333316</v>
      </c>
      <c r="O62" s="28">
        <f t="shared" si="185"/>
        <v>3200799999.9999981</v>
      </c>
      <c r="P62" s="28">
        <f t="shared" si="185"/>
        <v>3134116666.6666646</v>
      </c>
      <c r="Q62" s="28">
        <f t="shared" si="185"/>
        <v>3067433333.3333311</v>
      </c>
      <c r="R62" s="28">
        <f t="shared" si="185"/>
        <v>3000749999.9999976</v>
      </c>
      <c r="S62" s="28">
        <f t="shared" si="185"/>
        <v>2934066666.6666641</v>
      </c>
      <c r="T62" s="28">
        <f t="shared" si="185"/>
        <v>2867383333.3333306</v>
      </c>
      <c r="U62" s="28">
        <f t="shared" si="185"/>
        <v>2800699999.9999971</v>
      </c>
      <c r="V62" s="28">
        <f t="shared" si="185"/>
        <v>2734016666.6666636</v>
      </c>
      <c r="W62" s="28">
        <f t="shared" si="185"/>
        <v>2667333333.3333302</v>
      </c>
      <c r="X62" s="28">
        <f t="shared" si="185"/>
        <v>2600649999.9999967</v>
      </c>
      <c r="Y62" s="28">
        <f t="shared" si="185"/>
        <v>2533966666.6666632</v>
      </c>
      <c r="Z62" s="28">
        <f t="shared" si="185"/>
        <v>2467283333.3333297</v>
      </c>
      <c r="AA62" s="28">
        <f t="shared" si="185"/>
        <v>2400599999.9999962</v>
      </c>
      <c r="AB62" s="28">
        <f t="shared" si="185"/>
        <v>2333916666.6666627</v>
      </c>
      <c r="AC62" s="28">
        <f t="shared" si="185"/>
        <v>2267233333.3333292</v>
      </c>
      <c r="AD62" s="28">
        <f t="shared" si="185"/>
        <v>2200549999.9999957</v>
      </c>
      <c r="AE62" s="28">
        <f t="shared" si="185"/>
        <v>2133866666.6666625</v>
      </c>
      <c r="AF62" s="28">
        <f t="shared" si="185"/>
        <v>2067183333.3333292</v>
      </c>
      <c r="AG62" s="28">
        <f t="shared" si="185"/>
        <v>2000499999.9999959</v>
      </c>
      <c r="AH62" s="28">
        <f t="shared" si="185"/>
        <v>1933816666.6666627</v>
      </c>
      <c r="AI62" s="28">
        <f t="shared" si="185"/>
        <v>1867133333.3333294</v>
      </c>
      <c r="AJ62" s="28">
        <f t="shared" si="185"/>
        <v>1800449999.9999962</v>
      </c>
      <c r="AK62" s="28">
        <f t="shared" si="185"/>
        <v>1733766666.6666629</v>
      </c>
      <c r="AL62" s="28">
        <f t="shared" si="185"/>
        <v>1667083333.3333297</v>
      </c>
      <c r="AM62" s="28">
        <f t="shared" si="185"/>
        <v>1600399999.9999964</v>
      </c>
      <c r="AN62" s="28">
        <f t="shared" ref="AN62" si="186">+AM62+AN64</f>
        <v>1533716666.6666632</v>
      </c>
      <c r="AO62" s="28">
        <f t="shared" ref="AO62" si="187">+AN62+AO64</f>
        <v>1467033333.3333299</v>
      </c>
      <c r="AP62" s="28">
        <f t="shared" ref="AP62" si="188">+AO62+AP64</f>
        <v>1400349999.9999967</v>
      </c>
      <c r="AQ62" s="28">
        <f t="shared" ref="AQ62" si="189">+AP62+AQ64</f>
        <v>1333666666.6666634</v>
      </c>
      <c r="AR62" s="28">
        <f t="shared" ref="AR62" si="190">+AQ62+AR64</f>
        <v>1266983333.3333302</v>
      </c>
      <c r="AS62" s="28">
        <f t="shared" ref="AS62" si="191">+AR62+AS64</f>
        <v>1200299999.9999969</v>
      </c>
      <c r="AT62" s="28">
        <f t="shared" ref="AT62" si="192">+AS62+AT64</f>
        <v>1133616666.6666636</v>
      </c>
      <c r="AU62" s="28">
        <f t="shared" ref="AU62" si="193">+AT62+AU64</f>
        <v>1066933333.3333303</v>
      </c>
      <c r="AV62" s="28">
        <f t="shared" ref="AV62" si="194">+AU62+AV64</f>
        <v>1000249999.9999969</v>
      </c>
      <c r="AW62" s="28">
        <f t="shared" ref="AW62" si="195">+AV62+AW64</f>
        <v>933566666.66666353</v>
      </c>
      <c r="AX62" s="28">
        <f t="shared" ref="AX62" si="196">+AW62+AX64</f>
        <v>866883333.33333015</v>
      </c>
      <c r="AY62" s="28">
        <f t="shared" ref="AY62" si="197">+AX62+AY64</f>
        <v>800199999.99999678</v>
      </c>
      <c r="AZ62" s="28">
        <f t="shared" ref="AZ62" si="198">+AY62+AZ64</f>
        <v>733516666.66666341</v>
      </c>
      <c r="BA62" s="28">
        <f t="shared" ref="BA62" si="199">+AZ62+BA64</f>
        <v>666833333.33333004</v>
      </c>
      <c r="BB62" s="28">
        <f t="shared" ref="BB62" si="200">+BA62+BB64</f>
        <v>600149999.99999666</v>
      </c>
      <c r="BC62" s="28">
        <f t="shared" ref="BC62" si="201">+BB62+BC64</f>
        <v>533466666.66666335</v>
      </c>
      <c r="BD62" s="28">
        <f t="shared" ref="BD62" si="202">+BC62+BD64</f>
        <v>466783333.33333004</v>
      </c>
      <c r="BE62" s="28">
        <f t="shared" ref="BE62" si="203">+BD62+BE64</f>
        <v>400099999.99999672</v>
      </c>
      <c r="BF62" s="28">
        <f t="shared" ref="BF62" si="204">+BE62+BF64</f>
        <v>333416666.66666341</v>
      </c>
      <c r="BG62" s="28">
        <f t="shared" ref="BG62" si="205">+BF62+BG64</f>
        <v>266733333.33333007</v>
      </c>
      <c r="BH62" s="28">
        <f t="shared" ref="BH62" si="206">+BG62+BH64</f>
        <v>200049999.99999672</v>
      </c>
      <c r="BI62" s="28">
        <f t="shared" ref="BI62" si="207">+BH62+BI64</f>
        <v>133366666.66666338</v>
      </c>
      <c r="BJ62" s="28">
        <f t="shared" ref="BJ62" si="208">+BI62+BJ64</f>
        <v>66683333.333330043</v>
      </c>
      <c r="BK62" s="28">
        <f t="shared" ref="BK62" si="209">+BJ62+BK64</f>
        <v>-3.293156623840332E-6</v>
      </c>
    </row>
    <row r="63" spans="1:63" x14ac:dyDescent="0.25">
      <c r="B63" s="27" t="s">
        <v>37</v>
      </c>
      <c r="D63" s="28">
        <f t="shared" ref="D63:AM63" si="210">-C$62*$C$14</f>
        <v>-30007500.00000025</v>
      </c>
      <c r="E63" s="28">
        <f t="shared" si="210"/>
        <v>-29507375.000000242</v>
      </c>
      <c r="F63" s="28">
        <f t="shared" si="210"/>
        <v>-29007250.000000238</v>
      </c>
      <c r="G63" s="28">
        <f t="shared" si="210"/>
        <v>-28507125.000000231</v>
      </c>
      <c r="H63" s="28">
        <f t="shared" si="210"/>
        <v>-28007000.000000227</v>
      </c>
      <c r="I63" s="28">
        <f t="shared" si="210"/>
        <v>-27506875.000000224</v>
      </c>
      <c r="J63" s="28">
        <f t="shared" si="210"/>
        <v>-27006750.000000216</v>
      </c>
      <c r="K63" s="28">
        <f t="shared" si="210"/>
        <v>-26506625.000000212</v>
      </c>
      <c r="L63" s="28">
        <f t="shared" si="210"/>
        <v>-26006500.000000205</v>
      </c>
      <c r="M63" s="28">
        <f t="shared" si="210"/>
        <v>-25506375.000000201</v>
      </c>
      <c r="N63" s="28">
        <f t="shared" si="210"/>
        <v>-25006250.000000194</v>
      </c>
      <c r="O63" s="28">
        <f t="shared" si="210"/>
        <v>-24506125.00000019</v>
      </c>
      <c r="P63" s="28">
        <f t="shared" si="210"/>
        <v>-24006000.000000186</v>
      </c>
      <c r="Q63" s="28">
        <f t="shared" si="210"/>
        <v>-23505875.000000179</v>
      </c>
      <c r="R63" s="28">
        <f t="shared" si="210"/>
        <v>-23005750.000000175</v>
      </c>
      <c r="S63" s="28">
        <f t="shared" si="210"/>
        <v>-22505625.000000168</v>
      </c>
      <c r="T63" s="28">
        <f t="shared" si="210"/>
        <v>-22005500.000000164</v>
      </c>
      <c r="U63" s="28">
        <f t="shared" si="210"/>
        <v>-21505375.000000156</v>
      </c>
      <c r="V63" s="28">
        <f t="shared" si="210"/>
        <v>-21005250.000000153</v>
      </c>
      <c r="W63" s="28">
        <f t="shared" si="210"/>
        <v>-20505125.000000149</v>
      </c>
      <c r="X63" s="28">
        <f t="shared" si="210"/>
        <v>-20005000.000000142</v>
      </c>
      <c r="Y63" s="28">
        <f t="shared" si="210"/>
        <v>-19504875.000000138</v>
      </c>
      <c r="Z63" s="28">
        <f t="shared" si="210"/>
        <v>-19004750.00000013</v>
      </c>
      <c r="AA63" s="28">
        <f t="shared" si="210"/>
        <v>-18504625.000000127</v>
      </c>
      <c r="AB63" s="28">
        <f t="shared" si="210"/>
        <v>-18004500.000000119</v>
      </c>
      <c r="AC63" s="28">
        <f t="shared" si="210"/>
        <v>-17504375.000000115</v>
      </c>
      <c r="AD63" s="28">
        <f t="shared" si="210"/>
        <v>-17004250.000000112</v>
      </c>
      <c r="AE63" s="28">
        <f t="shared" si="210"/>
        <v>-16504125.000000104</v>
      </c>
      <c r="AF63" s="28">
        <f t="shared" si="210"/>
        <v>-16004000.000000101</v>
      </c>
      <c r="AG63" s="28">
        <f t="shared" si="210"/>
        <v>-15503875.000000097</v>
      </c>
      <c r="AH63" s="28">
        <f t="shared" si="210"/>
        <v>-15003750.000000093</v>
      </c>
      <c r="AI63" s="28">
        <f t="shared" si="210"/>
        <v>-14503625.000000091</v>
      </c>
      <c r="AJ63" s="28">
        <f t="shared" si="210"/>
        <v>-14003500.000000088</v>
      </c>
      <c r="AK63" s="28">
        <f t="shared" si="210"/>
        <v>-13503375.000000084</v>
      </c>
      <c r="AL63" s="28">
        <f t="shared" si="210"/>
        <v>-13003250.00000008</v>
      </c>
      <c r="AM63" s="28">
        <f t="shared" si="210"/>
        <v>-12503125.000000076</v>
      </c>
      <c r="AN63" s="28">
        <f t="shared" ref="AN63" si="211">-AM$62*$C$14</f>
        <v>-12003000.000000073</v>
      </c>
      <c r="AO63" s="28">
        <f t="shared" ref="AO63" si="212">-AN$62*$C$14</f>
        <v>-11502875.000000069</v>
      </c>
      <c r="AP63" s="28">
        <f t="shared" ref="AP63" si="213">-AO$62*$C$14</f>
        <v>-11002750.000000065</v>
      </c>
      <c r="AQ63" s="28">
        <f t="shared" ref="AQ63" si="214">-AP$62*$C$14</f>
        <v>-10502625.000000061</v>
      </c>
      <c r="AR63" s="28">
        <f t="shared" ref="AR63" si="215">-AQ$62*$C$14</f>
        <v>-10002500.000000058</v>
      </c>
      <c r="AS63" s="28">
        <f t="shared" ref="AS63" si="216">-AR$62*$C$14</f>
        <v>-9502375.000000054</v>
      </c>
      <c r="AT63" s="28">
        <f t="shared" ref="AT63" si="217">-AS$62*$C$14</f>
        <v>-9002250.0000000522</v>
      </c>
      <c r="AU63" s="28">
        <f t="shared" ref="AU63" si="218">-AT$62*$C$14</f>
        <v>-8502125.0000000484</v>
      </c>
      <c r="AV63" s="28">
        <f t="shared" ref="AV63" si="219">-AU$62*$C$14</f>
        <v>-8002000.0000000438</v>
      </c>
      <c r="AW63" s="28">
        <f t="shared" ref="AW63" si="220">-AV$62*$C$14</f>
        <v>-7501875.0000000391</v>
      </c>
      <c r="AX63" s="28">
        <f t="shared" ref="AX63" si="221">-AW$62*$C$14</f>
        <v>-7001750.0000000345</v>
      </c>
      <c r="AY63" s="28">
        <f t="shared" ref="AY63" si="222">-AX$62*$C$14</f>
        <v>-6501625.0000000298</v>
      </c>
      <c r="AZ63" s="28">
        <f t="shared" ref="AZ63" si="223">-AY$62*$C$14</f>
        <v>-6001500.0000000251</v>
      </c>
      <c r="BA63" s="28">
        <f t="shared" ref="BA63" si="224">-AZ$62*$C$14</f>
        <v>-5501375.0000000214</v>
      </c>
      <c r="BB63" s="28">
        <f t="shared" ref="BB63" si="225">-BA$62*$C$14</f>
        <v>-5001250.0000000168</v>
      </c>
      <c r="BC63" s="28">
        <f t="shared" ref="BC63" si="226">-BB$62*$C$14</f>
        <v>-4501125.0000000121</v>
      </c>
      <c r="BD63" s="28">
        <f t="shared" ref="BD63" si="227">-BC$62*$C$14</f>
        <v>-4001000.0000000084</v>
      </c>
      <c r="BE63" s="28">
        <f t="shared" ref="BE63" si="228">-BD$62*$C$14</f>
        <v>-3500875.0000000042</v>
      </c>
      <c r="BF63" s="28">
        <f t="shared" ref="BF63" si="229">-BE$62*$C$14</f>
        <v>-3000750.0000000005</v>
      </c>
      <c r="BG63" s="28">
        <f t="shared" ref="BG63" si="230">-BF$62*$C$14</f>
        <v>-2500624.9999999963</v>
      </c>
      <c r="BH63" s="28">
        <f t="shared" ref="BH63" si="231">-BG$62*$C$14</f>
        <v>-2000499.9999999921</v>
      </c>
      <c r="BI63" s="28">
        <f t="shared" ref="BI63" si="232">-BH$62*$C$14</f>
        <v>-1500374.9999999879</v>
      </c>
      <c r="BJ63" s="28">
        <f t="shared" ref="BJ63" si="233">-BI$62*$C$14</f>
        <v>-1000249.9999999836</v>
      </c>
      <c r="BK63" s="28">
        <f t="shared" ref="BK63" si="234">-BJ$62*$C$14</f>
        <v>-500124.99999997945</v>
      </c>
    </row>
    <row r="64" spans="1:63" x14ac:dyDescent="0.25">
      <c r="B64" s="27" t="s">
        <v>36</v>
      </c>
      <c r="D64" s="28">
        <f t="shared" ref="D64" si="235">-$C$62/$A61</f>
        <v>-66683333.333333336</v>
      </c>
      <c r="E64" s="28">
        <f>-$C$62/$A61</f>
        <v>-66683333.333333336</v>
      </c>
      <c r="F64" s="28">
        <f t="shared" ref="F64:AM64" si="236">-$C$62/$A61</f>
        <v>-66683333.333333336</v>
      </c>
      <c r="G64" s="28">
        <f t="shared" si="236"/>
        <v>-66683333.333333336</v>
      </c>
      <c r="H64" s="28">
        <f t="shared" si="236"/>
        <v>-66683333.333333336</v>
      </c>
      <c r="I64" s="28">
        <f t="shared" si="236"/>
        <v>-66683333.333333336</v>
      </c>
      <c r="J64" s="28">
        <f t="shared" si="236"/>
        <v>-66683333.333333336</v>
      </c>
      <c r="K64" s="28">
        <f t="shared" si="236"/>
        <v>-66683333.333333336</v>
      </c>
      <c r="L64" s="28">
        <f t="shared" si="236"/>
        <v>-66683333.333333336</v>
      </c>
      <c r="M64" s="28">
        <f t="shared" si="236"/>
        <v>-66683333.333333336</v>
      </c>
      <c r="N64" s="28">
        <f t="shared" si="236"/>
        <v>-66683333.333333336</v>
      </c>
      <c r="O64" s="28">
        <f t="shared" si="236"/>
        <v>-66683333.333333336</v>
      </c>
      <c r="P64" s="28">
        <f t="shared" si="236"/>
        <v>-66683333.333333336</v>
      </c>
      <c r="Q64" s="28">
        <f t="shared" si="236"/>
        <v>-66683333.333333336</v>
      </c>
      <c r="R64" s="28">
        <f t="shared" si="236"/>
        <v>-66683333.333333336</v>
      </c>
      <c r="S64" s="28">
        <f t="shared" si="236"/>
        <v>-66683333.333333336</v>
      </c>
      <c r="T64" s="28">
        <f t="shared" si="236"/>
        <v>-66683333.333333336</v>
      </c>
      <c r="U64" s="28">
        <f t="shared" si="236"/>
        <v>-66683333.333333336</v>
      </c>
      <c r="V64" s="28">
        <f t="shared" si="236"/>
        <v>-66683333.333333336</v>
      </c>
      <c r="W64" s="28">
        <f t="shared" si="236"/>
        <v>-66683333.333333336</v>
      </c>
      <c r="X64" s="28">
        <f t="shared" si="236"/>
        <v>-66683333.333333336</v>
      </c>
      <c r="Y64" s="28">
        <f t="shared" si="236"/>
        <v>-66683333.333333336</v>
      </c>
      <c r="Z64" s="28">
        <f t="shared" si="236"/>
        <v>-66683333.333333336</v>
      </c>
      <c r="AA64" s="28">
        <f t="shared" si="236"/>
        <v>-66683333.333333336</v>
      </c>
      <c r="AB64" s="28">
        <f t="shared" si="236"/>
        <v>-66683333.333333336</v>
      </c>
      <c r="AC64" s="28">
        <f t="shared" si="236"/>
        <v>-66683333.333333336</v>
      </c>
      <c r="AD64" s="28">
        <f t="shared" si="236"/>
        <v>-66683333.333333336</v>
      </c>
      <c r="AE64" s="28">
        <f t="shared" si="236"/>
        <v>-66683333.333333336</v>
      </c>
      <c r="AF64" s="28">
        <f t="shared" si="236"/>
        <v>-66683333.333333336</v>
      </c>
      <c r="AG64" s="28">
        <f t="shared" si="236"/>
        <v>-66683333.333333336</v>
      </c>
      <c r="AH64" s="28">
        <f t="shared" si="236"/>
        <v>-66683333.333333336</v>
      </c>
      <c r="AI64" s="28">
        <f t="shared" si="236"/>
        <v>-66683333.333333336</v>
      </c>
      <c r="AJ64" s="28">
        <f t="shared" si="236"/>
        <v>-66683333.333333336</v>
      </c>
      <c r="AK64" s="28">
        <f t="shared" si="236"/>
        <v>-66683333.333333336</v>
      </c>
      <c r="AL64" s="28">
        <f t="shared" si="236"/>
        <v>-66683333.333333336</v>
      </c>
      <c r="AM64" s="28">
        <f t="shared" si="236"/>
        <v>-66683333.333333336</v>
      </c>
      <c r="AN64" s="28">
        <f t="shared" ref="AN64:BK64" si="237">-$C$62/$A61</f>
        <v>-66683333.333333336</v>
      </c>
      <c r="AO64" s="28">
        <f t="shared" si="237"/>
        <v>-66683333.333333336</v>
      </c>
      <c r="AP64" s="28">
        <f t="shared" si="237"/>
        <v>-66683333.333333336</v>
      </c>
      <c r="AQ64" s="28">
        <f t="shared" si="237"/>
        <v>-66683333.333333336</v>
      </c>
      <c r="AR64" s="28">
        <f t="shared" si="237"/>
        <v>-66683333.333333336</v>
      </c>
      <c r="AS64" s="28">
        <f t="shared" si="237"/>
        <v>-66683333.333333336</v>
      </c>
      <c r="AT64" s="28">
        <f t="shared" si="237"/>
        <v>-66683333.333333336</v>
      </c>
      <c r="AU64" s="28">
        <f t="shared" si="237"/>
        <v>-66683333.333333336</v>
      </c>
      <c r="AV64" s="28">
        <f t="shared" si="237"/>
        <v>-66683333.333333336</v>
      </c>
      <c r="AW64" s="28">
        <f t="shared" si="237"/>
        <v>-66683333.333333336</v>
      </c>
      <c r="AX64" s="28">
        <f t="shared" si="237"/>
        <v>-66683333.333333336</v>
      </c>
      <c r="AY64" s="28">
        <f t="shared" si="237"/>
        <v>-66683333.333333336</v>
      </c>
      <c r="AZ64" s="28">
        <f t="shared" si="237"/>
        <v>-66683333.333333336</v>
      </c>
      <c r="BA64" s="28">
        <f t="shared" si="237"/>
        <v>-66683333.333333336</v>
      </c>
      <c r="BB64" s="28">
        <f t="shared" si="237"/>
        <v>-66683333.333333336</v>
      </c>
      <c r="BC64" s="28">
        <f t="shared" si="237"/>
        <v>-66683333.333333336</v>
      </c>
      <c r="BD64" s="28">
        <f t="shared" si="237"/>
        <v>-66683333.333333336</v>
      </c>
      <c r="BE64" s="28">
        <f t="shared" si="237"/>
        <v>-66683333.333333336</v>
      </c>
      <c r="BF64" s="28">
        <f t="shared" si="237"/>
        <v>-66683333.333333336</v>
      </c>
      <c r="BG64" s="28">
        <f t="shared" si="237"/>
        <v>-66683333.333333336</v>
      </c>
      <c r="BH64" s="28">
        <f t="shared" si="237"/>
        <v>-66683333.333333336</v>
      </c>
      <c r="BI64" s="28">
        <f t="shared" si="237"/>
        <v>-66683333.333333336</v>
      </c>
      <c r="BJ64" s="28">
        <f t="shared" si="237"/>
        <v>-66683333.333333336</v>
      </c>
      <c r="BK64" s="28">
        <f t="shared" si="237"/>
        <v>-66683333.333333336</v>
      </c>
    </row>
    <row r="65" spans="2:63" x14ac:dyDescent="0.25">
      <c r="B65" s="27" t="s">
        <v>38</v>
      </c>
      <c r="D65" s="28">
        <f>+D64+D63</f>
        <v>-96690833.333333582</v>
      </c>
      <c r="E65" s="28">
        <f t="shared" ref="E65:AM65" si="238">+E64+E63</f>
        <v>-96190708.333333582</v>
      </c>
      <c r="F65" s="28">
        <f t="shared" si="238"/>
        <v>-95690583.333333582</v>
      </c>
      <c r="G65" s="28">
        <f t="shared" si="238"/>
        <v>-95190458.333333567</v>
      </c>
      <c r="H65" s="28">
        <f t="shared" si="238"/>
        <v>-94690333.333333567</v>
      </c>
      <c r="I65" s="28">
        <f t="shared" si="238"/>
        <v>-94190208.333333552</v>
      </c>
      <c r="J65" s="28">
        <f t="shared" si="238"/>
        <v>-93690083.333333552</v>
      </c>
      <c r="K65" s="28">
        <f t="shared" si="238"/>
        <v>-93189958.333333552</v>
      </c>
      <c r="L65" s="28">
        <f t="shared" si="238"/>
        <v>-92689833.333333537</v>
      </c>
      <c r="M65" s="28">
        <f t="shared" si="238"/>
        <v>-92189708.333333537</v>
      </c>
      <c r="N65" s="28">
        <f t="shared" si="238"/>
        <v>-91689583.333333522</v>
      </c>
      <c r="O65" s="28">
        <f t="shared" si="238"/>
        <v>-91189458.333333522</v>
      </c>
      <c r="P65" s="28">
        <f t="shared" si="238"/>
        <v>-90689333.333333522</v>
      </c>
      <c r="Q65" s="28">
        <f t="shared" si="238"/>
        <v>-90189208.333333522</v>
      </c>
      <c r="R65" s="28">
        <f t="shared" si="238"/>
        <v>-89689083.333333507</v>
      </c>
      <c r="S65" s="28">
        <f t="shared" si="238"/>
        <v>-89188958.333333507</v>
      </c>
      <c r="T65" s="28">
        <f t="shared" si="238"/>
        <v>-88688833.333333492</v>
      </c>
      <c r="U65" s="28">
        <f t="shared" si="238"/>
        <v>-88188708.333333492</v>
      </c>
      <c r="V65" s="28">
        <f t="shared" si="238"/>
        <v>-87688583.333333492</v>
      </c>
      <c r="W65" s="28">
        <f t="shared" si="238"/>
        <v>-87188458.333333492</v>
      </c>
      <c r="X65" s="28">
        <f t="shared" si="238"/>
        <v>-86688333.333333477</v>
      </c>
      <c r="Y65" s="28">
        <f t="shared" si="238"/>
        <v>-86188208.333333477</v>
      </c>
      <c r="Z65" s="28">
        <f t="shared" si="238"/>
        <v>-85688083.333333462</v>
      </c>
      <c r="AA65" s="28">
        <f t="shared" si="238"/>
        <v>-85187958.333333462</v>
      </c>
      <c r="AB65" s="28">
        <f t="shared" si="238"/>
        <v>-84687833.333333462</v>
      </c>
      <c r="AC65" s="28">
        <f t="shared" si="238"/>
        <v>-84187708.333333448</v>
      </c>
      <c r="AD65" s="28">
        <f t="shared" si="238"/>
        <v>-83687583.333333448</v>
      </c>
      <c r="AE65" s="28">
        <f t="shared" si="238"/>
        <v>-83187458.333333433</v>
      </c>
      <c r="AF65" s="28">
        <f t="shared" si="238"/>
        <v>-82687333.333333433</v>
      </c>
      <c r="AG65" s="28">
        <f t="shared" si="238"/>
        <v>-82187208.333333433</v>
      </c>
      <c r="AH65" s="28">
        <f t="shared" si="238"/>
        <v>-81687083.333333433</v>
      </c>
      <c r="AI65" s="28">
        <f t="shared" si="238"/>
        <v>-81186958.333333433</v>
      </c>
      <c r="AJ65" s="28">
        <f t="shared" si="238"/>
        <v>-80686833.333333418</v>
      </c>
      <c r="AK65" s="28">
        <f t="shared" si="238"/>
        <v>-80186708.333333418</v>
      </c>
      <c r="AL65" s="28">
        <f t="shared" si="238"/>
        <v>-79686583.333333418</v>
      </c>
      <c r="AM65" s="28">
        <f t="shared" si="238"/>
        <v>-79186458.333333418</v>
      </c>
      <c r="AN65" s="28">
        <f t="shared" ref="AN65:BK65" si="239">+AN64+AN63</f>
        <v>-78686333.333333403</v>
      </c>
      <c r="AO65" s="28">
        <f t="shared" si="239"/>
        <v>-78186208.333333403</v>
      </c>
      <c r="AP65" s="28">
        <f t="shared" si="239"/>
        <v>-77686083.333333403</v>
      </c>
      <c r="AQ65" s="28">
        <f t="shared" si="239"/>
        <v>-77185958.333333403</v>
      </c>
      <c r="AR65" s="28">
        <f t="shared" si="239"/>
        <v>-76685833.333333388</v>
      </c>
      <c r="AS65" s="28">
        <f t="shared" si="239"/>
        <v>-76185708.333333388</v>
      </c>
      <c r="AT65" s="28">
        <f t="shared" si="239"/>
        <v>-75685583.333333388</v>
      </c>
      <c r="AU65" s="28">
        <f t="shared" si="239"/>
        <v>-75185458.333333388</v>
      </c>
      <c r="AV65" s="28">
        <f t="shared" si="239"/>
        <v>-74685333.333333373</v>
      </c>
      <c r="AW65" s="28">
        <f t="shared" si="239"/>
        <v>-74185208.333333373</v>
      </c>
      <c r="AX65" s="28">
        <f t="shared" si="239"/>
        <v>-73685083.333333373</v>
      </c>
      <c r="AY65" s="28">
        <f t="shared" si="239"/>
        <v>-73184958.333333373</v>
      </c>
      <c r="AZ65" s="28">
        <f t="shared" si="239"/>
        <v>-72684833.333333358</v>
      </c>
      <c r="BA65" s="28">
        <f t="shared" si="239"/>
        <v>-72184708.333333358</v>
      </c>
      <c r="BB65" s="28">
        <f t="shared" si="239"/>
        <v>-71684583.333333358</v>
      </c>
      <c r="BC65" s="28">
        <f t="shared" si="239"/>
        <v>-71184458.333333343</v>
      </c>
      <c r="BD65" s="28">
        <f t="shared" si="239"/>
        <v>-70684333.333333343</v>
      </c>
      <c r="BE65" s="28">
        <f t="shared" si="239"/>
        <v>-70184208.333333343</v>
      </c>
      <c r="BF65" s="28">
        <f t="shared" si="239"/>
        <v>-69684083.333333343</v>
      </c>
      <c r="BG65" s="28">
        <f t="shared" si="239"/>
        <v>-69183958.333333328</v>
      </c>
      <c r="BH65" s="28">
        <f t="shared" si="239"/>
        <v>-68683833.333333328</v>
      </c>
      <c r="BI65" s="28">
        <f t="shared" si="239"/>
        <v>-68183708.333333328</v>
      </c>
      <c r="BJ65" s="28">
        <f t="shared" si="239"/>
        <v>-67683583.333333313</v>
      </c>
      <c r="BK65" s="28">
        <f t="shared" si="239"/>
        <v>-67183458.333333313</v>
      </c>
    </row>
    <row r="66" spans="2:63" x14ac:dyDescent="0.25">
      <c r="B66" s="27" t="s">
        <v>39</v>
      </c>
      <c r="D66" s="28">
        <f>+SUM(D63:$BK63)+SUM(D64:$BK64)</f>
        <v>-4916228750.0000095</v>
      </c>
      <c r="E66" s="28">
        <f>+SUM(E63:$BK63)+SUM(E64:$BK64)</f>
        <v>-4819537916.6666756</v>
      </c>
      <c r="F66" s="28">
        <f>+SUM(F63:$BK63)+SUM(F64:$BK64)</f>
        <v>-4723347208.3333426</v>
      </c>
      <c r="G66" s="28">
        <f>+SUM(G63:$BK63)+SUM(G64:$BK64)</f>
        <v>-4627656625.0000086</v>
      </c>
      <c r="H66" s="28">
        <f>+SUM(H63:$BK63)+SUM(H64:$BK64)</f>
        <v>-4532466166.6666746</v>
      </c>
      <c r="I66" s="28">
        <f>+SUM(I63:$BK63)+SUM(I64:$BK64)</f>
        <v>-4437775833.3333416</v>
      </c>
      <c r="J66" s="28">
        <f>+SUM(J63:$BK63)+SUM(J64:$BK64)</f>
        <v>-4343585625.0000076</v>
      </c>
      <c r="K66" s="28">
        <f>+SUM(K63:$BK63)+SUM(K64:$BK64)</f>
        <v>-4249895541.6666737</v>
      </c>
      <c r="L66" s="28">
        <f>+SUM(L63:$BK63)+SUM(L64:$BK64)</f>
        <v>-4156705583.3333397</v>
      </c>
      <c r="M66" s="28">
        <f>+SUM(M63:$BK63)+SUM(M64:$BK64)</f>
        <v>-4064015750.0000057</v>
      </c>
      <c r="N66" s="28">
        <f>+SUM(N63:$BK63)+SUM(N64:$BK64)</f>
        <v>-3971826041.6666722</v>
      </c>
      <c r="O66" s="28">
        <f>+SUM(O63:$BK63)+SUM(O64:$BK64)</f>
        <v>-3880136458.3333387</v>
      </c>
      <c r="P66" s="28">
        <f>+SUM(P63:$BK63)+SUM(P64:$BK64)</f>
        <v>-3788947000.0000052</v>
      </c>
      <c r="Q66" s="28">
        <f>+SUM(Q63:$BK63)+SUM(Q64:$BK64)</f>
        <v>-3698257666.6666718</v>
      </c>
      <c r="R66" s="28">
        <f>+SUM(R63:$BK63)+SUM(R64:$BK64)</f>
        <v>-3608068458.3333378</v>
      </c>
      <c r="S66" s="28">
        <f>+SUM(S63:$BK63)+SUM(S64:$BK64)</f>
        <v>-3518379375.0000043</v>
      </c>
      <c r="T66" s="28">
        <f>+SUM(T63:$BK63)+SUM(T64:$BK64)</f>
        <v>-3429190416.6666703</v>
      </c>
      <c r="U66" s="28">
        <f>+SUM(U63:$BK63)+SUM(U64:$BK64)</f>
        <v>-3340501583.3333368</v>
      </c>
      <c r="V66" s="28">
        <f>+SUM(V63:$BK63)+SUM(V64:$BK64)</f>
        <v>-3252312875.0000029</v>
      </c>
      <c r="W66" s="28">
        <f>+SUM(W63:$BK63)+SUM(W64:$BK64)</f>
        <v>-3164624291.6666694</v>
      </c>
      <c r="X66" s="28">
        <f>+SUM(X63:$BK63)+SUM(X64:$BK64)</f>
        <v>-3077435833.3333359</v>
      </c>
      <c r="Y66" s="28">
        <f>+SUM(Y63:$BK63)+SUM(Y64:$BK64)</f>
        <v>-2990747500.0000024</v>
      </c>
      <c r="Z66" s="28">
        <f>+SUM(Z63:$BK63)+SUM(Z64:$BK64)</f>
        <v>-2904559291.6666689</v>
      </c>
      <c r="AA66" s="28">
        <f>+SUM(AA63:$BK63)+SUM(AA64:$BK64)</f>
        <v>-2818871208.3333349</v>
      </c>
      <c r="AB66" s="28">
        <f>+SUM(AB63:$BK63)+SUM(AB64:$BK64)</f>
        <v>-2733683250.0000014</v>
      </c>
      <c r="AC66" s="28">
        <f>+SUM(AC63:$BK63)+SUM(AC64:$BK64)</f>
        <v>-2648995416.6666679</v>
      </c>
      <c r="AD66" s="28">
        <f>+SUM(AD63:$BK63)+SUM(AD64:$BK64)</f>
        <v>-2564807708.333334</v>
      </c>
      <c r="AE66" s="28">
        <f>+SUM(AE63:$BK63)+SUM(AE64:$BK64)</f>
        <v>-2481120125.0000005</v>
      </c>
      <c r="AF66" s="28">
        <f>+SUM(AF63:$BK63)+SUM(AF64:$BK64)</f>
        <v>-2397932666.666667</v>
      </c>
      <c r="AG66" s="28">
        <f>+SUM(AG63:$BK63)+SUM(AG64:$BK64)</f>
        <v>-2315245333.333334</v>
      </c>
      <c r="AH66" s="28">
        <f>+SUM(AH63:$BK63)+SUM(AH64:$BK64)</f>
        <v>-2233058125.0000005</v>
      </c>
      <c r="AI66" s="28">
        <f>+SUM(AI63:$BK63)+SUM(AI64:$BK64)</f>
        <v>-2151371041.666667</v>
      </c>
      <c r="AJ66" s="28">
        <f>+SUM(AJ63:$BK63)+SUM(AJ64:$BK64)</f>
        <v>-2070184083.3333337</v>
      </c>
      <c r="AK66" s="28">
        <f>+SUM(AK63:$BK63)+SUM(AK64:$BK64)</f>
        <v>-1989497250.0000005</v>
      </c>
      <c r="AL66" s="28">
        <f>+SUM(AL63:$BK63)+SUM(AL64:$BK64)</f>
        <v>-1909310541.666667</v>
      </c>
      <c r="AM66" s="28">
        <f>+SUM(AM63:$BK63)+SUM(AM64:$BK64)</f>
        <v>-1829623958.3333337</v>
      </c>
      <c r="AN66" s="28">
        <f>+SUM(AN63:$BK63)+SUM(AN64:$BK64)</f>
        <v>-1750437500.0000005</v>
      </c>
      <c r="AO66" s="28">
        <f>+SUM(AO63:$BK63)+SUM(AO64:$BK64)</f>
        <v>-1671751166.666667</v>
      </c>
      <c r="AP66" s="28">
        <f>+SUM(AP63:$BK63)+SUM(AP64:$BK64)</f>
        <v>-1593564958.3333337</v>
      </c>
      <c r="AQ66" s="28">
        <f>+SUM(AQ63:$BK63)+SUM(AQ64:$BK64)</f>
        <v>-1515878875.0000005</v>
      </c>
      <c r="AR66" s="28">
        <f>+SUM(AR63:$BK63)+SUM(AR64:$BK64)</f>
        <v>-1438692916.6666672</v>
      </c>
      <c r="AS66" s="28">
        <f>+SUM(AS63:$BK63)+SUM(AS64:$BK64)</f>
        <v>-1362007083.3333337</v>
      </c>
      <c r="AT66" s="28">
        <f>+SUM(AT63:$BK63)+SUM(AT64:$BK64)</f>
        <v>-1285821375.0000005</v>
      </c>
      <c r="AU66" s="28">
        <f>+SUM(AU63:$BK63)+SUM(AU64:$BK64)</f>
        <v>-1210135791.6666672</v>
      </c>
      <c r="AV66" s="28">
        <f>+SUM(AV63:$BK63)+SUM(AV64:$BK64)</f>
        <v>-1134950333.3333337</v>
      </c>
      <c r="AW66" s="28">
        <f>+SUM(AW63:$BK63)+SUM(AW64:$BK64)</f>
        <v>-1060265000.0000004</v>
      </c>
      <c r="AX66" s="28">
        <f>+SUM(AX63:$BK63)+SUM(AX64:$BK64)</f>
        <v>-986079791.66666698</v>
      </c>
      <c r="AY66" s="28">
        <f>+SUM(AY63:$BK63)+SUM(AY64:$BK64)</f>
        <v>-912394708.33333349</v>
      </c>
      <c r="AZ66" s="28">
        <f>+SUM(AZ63:$BK63)+SUM(AZ64:$BK64)</f>
        <v>-839209750.00000012</v>
      </c>
      <c r="BA66" s="28">
        <f>+SUM(BA63:$BK63)+SUM(BA64:$BK64)</f>
        <v>-766524916.66666675</v>
      </c>
      <c r="BB66" s="28">
        <f>+SUM(BB63:$BK63)+SUM(BB64:$BK64)</f>
        <v>-694340208.33333337</v>
      </c>
      <c r="BC66" s="28">
        <f>+SUM(BC63:$BK63)+SUM(BC64:$BK64)</f>
        <v>-622655625</v>
      </c>
      <c r="BD66" s="28">
        <f>+SUM(BD63:$BK63)+SUM(BD64:$BK64)</f>
        <v>-551471166.66666663</v>
      </c>
      <c r="BE66" s="28">
        <f>+SUM(BE63:$BK63)+SUM(BE64:$BK64)</f>
        <v>-480786833.33333325</v>
      </c>
      <c r="BF66" s="28">
        <f>+SUM(BF63:$BK63)+SUM(BF64:$BK64)</f>
        <v>-410602624.99999994</v>
      </c>
      <c r="BG66" s="28">
        <f>+SUM(BG63:$BK63)+SUM(BG64:$BK64)</f>
        <v>-340918541.66666663</v>
      </c>
      <c r="BH66" s="28">
        <f>+SUM(BH63:$BK63)+SUM(BH64:$BK64)</f>
        <v>-271734583.33333331</v>
      </c>
      <c r="BI66" s="28">
        <f>+SUM(BI63:$BK63)+SUM(BI64:$BK64)</f>
        <v>-203050749.99999994</v>
      </c>
      <c r="BJ66" s="28">
        <f>+SUM(BJ63:$BK63)+SUM(BJ64:$BK64)</f>
        <v>-134867041.66666663</v>
      </c>
      <c r="BK66" s="28">
        <f>+SUM(BK63:$BK63)+SUM(BK64:$BK64)</f>
        <v>-67183458.333333313</v>
      </c>
    </row>
    <row r="67" spans="2:63" x14ac:dyDescent="0.25">
      <c r="B67" s="27" t="s">
        <v>40</v>
      </c>
      <c r="D67" s="28">
        <f>+D66*$C$7/1000000</f>
        <v>-5899474.5000000121</v>
      </c>
      <c r="E67" s="28">
        <f t="shared" ref="E67:AM67" si="240">+E66*$C$7/1000000</f>
        <v>-5783445.5000000112</v>
      </c>
      <c r="F67" s="28">
        <f t="shared" si="240"/>
        <v>-5668016.6500000106</v>
      </c>
      <c r="G67" s="28">
        <f t="shared" si="240"/>
        <v>-5553187.9500000104</v>
      </c>
      <c r="H67" s="28">
        <f t="shared" si="240"/>
        <v>-5438959.4000000097</v>
      </c>
      <c r="I67" s="28">
        <f t="shared" si="240"/>
        <v>-5325331.0000000093</v>
      </c>
      <c r="J67" s="28">
        <f t="shared" si="240"/>
        <v>-5212302.7500000084</v>
      </c>
      <c r="K67" s="28">
        <f t="shared" si="240"/>
        <v>-5099874.6500000088</v>
      </c>
      <c r="L67" s="28">
        <f t="shared" si="240"/>
        <v>-4988046.7000000076</v>
      </c>
      <c r="M67" s="28">
        <f t="shared" si="240"/>
        <v>-4876818.9000000069</v>
      </c>
      <c r="N67" s="28">
        <f t="shared" si="240"/>
        <v>-4766191.2500000065</v>
      </c>
      <c r="O67" s="28">
        <f t="shared" si="240"/>
        <v>-4656163.7500000065</v>
      </c>
      <c r="P67" s="28">
        <f t="shared" si="240"/>
        <v>-4546736.400000006</v>
      </c>
      <c r="Q67" s="28">
        <f t="shared" si="240"/>
        <v>-4437909.2000000058</v>
      </c>
      <c r="R67" s="28">
        <f t="shared" si="240"/>
        <v>-4329682.150000005</v>
      </c>
      <c r="S67" s="28">
        <f t="shared" si="240"/>
        <v>-4222055.2500000056</v>
      </c>
      <c r="T67" s="28">
        <f t="shared" si="240"/>
        <v>-4115028.5000000042</v>
      </c>
      <c r="U67" s="28">
        <f t="shared" si="240"/>
        <v>-4008601.9000000046</v>
      </c>
      <c r="V67" s="28">
        <f t="shared" si="240"/>
        <v>-3902775.4500000034</v>
      </c>
      <c r="W67" s="28">
        <f t="shared" si="240"/>
        <v>-3797549.1500000036</v>
      </c>
      <c r="X67" s="28">
        <f t="shared" si="240"/>
        <v>-3692923.0000000028</v>
      </c>
      <c r="Y67" s="28">
        <f t="shared" si="240"/>
        <v>-3588897.0000000028</v>
      </c>
      <c r="Z67" s="28">
        <f t="shared" si="240"/>
        <v>-3485471.1500000022</v>
      </c>
      <c r="AA67" s="28">
        <f t="shared" si="240"/>
        <v>-3382645.450000002</v>
      </c>
      <c r="AB67" s="28">
        <f t="shared" si="240"/>
        <v>-3280419.9000000018</v>
      </c>
      <c r="AC67" s="28">
        <f t="shared" si="240"/>
        <v>-3178794.5000000014</v>
      </c>
      <c r="AD67" s="28">
        <f t="shared" si="240"/>
        <v>-3077769.2500000009</v>
      </c>
      <c r="AE67" s="28">
        <f t="shared" si="240"/>
        <v>-2977344.1500000004</v>
      </c>
      <c r="AF67" s="28">
        <f t="shared" si="240"/>
        <v>-2877519.2000000007</v>
      </c>
      <c r="AG67" s="28">
        <f t="shared" si="240"/>
        <v>-2778294.4000000008</v>
      </c>
      <c r="AH67" s="28">
        <f t="shared" si="240"/>
        <v>-2679669.7500000005</v>
      </c>
      <c r="AI67" s="28">
        <f t="shared" si="240"/>
        <v>-2581645.2500000005</v>
      </c>
      <c r="AJ67" s="28">
        <f t="shared" si="240"/>
        <v>-2484220.9000000004</v>
      </c>
      <c r="AK67" s="28">
        <f t="shared" si="240"/>
        <v>-2387396.7000000007</v>
      </c>
      <c r="AL67" s="28">
        <f t="shared" si="240"/>
        <v>-2291172.6500000004</v>
      </c>
      <c r="AM67" s="28">
        <f t="shared" si="240"/>
        <v>-2195548.7500000005</v>
      </c>
      <c r="AN67" s="28">
        <f t="shared" ref="AN67:BK67" si="241">+AN66*$C$7/1000000</f>
        <v>-2100525.0000000005</v>
      </c>
      <c r="AO67" s="28">
        <f t="shared" si="241"/>
        <v>-2006101.4000000004</v>
      </c>
      <c r="AP67" s="28">
        <f t="shared" si="241"/>
        <v>-1912277.9500000004</v>
      </c>
      <c r="AQ67" s="28">
        <f t="shared" si="241"/>
        <v>-1819054.6500000004</v>
      </c>
      <c r="AR67" s="28">
        <f t="shared" si="241"/>
        <v>-1726431.5000000007</v>
      </c>
      <c r="AS67" s="28">
        <f t="shared" si="241"/>
        <v>-1634408.5000000005</v>
      </c>
      <c r="AT67" s="28">
        <f t="shared" si="241"/>
        <v>-1542985.6500000004</v>
      </c>
      <c r="AU67" s="28">
        <f t="shared" si="241"/>
        <v>-1452162.9500000007</v>
      </c>
      <c r="AV67" s="28">
        <f t="shared" si="241"/>
        <v>-1361940.4000000004</v>
      </c>
      <c r="AW67" s="28">
        <f t="shared" si="241"/>
        <v>-1272318.0000000005</v>
      </c>
      <c r="AX67" s="28">
        <f t="shared" si="241"/>
        <v>-1183295.7500000005</v>
      </c>
      <c r="AY67" s="28">
        <f t="shared" si="241"/>
        <v>-1094873.6500000001</v>
      </c>
      <c r="AZ67" s="28">
        <f t="shared" si="241"/>
        <v>-1007051.7000000001</v>
      </c>
      <c r="BA67" s="28">
        <f t="shared" si="241"/>
        <v>-919829.90000000014</v>
      </c>
      <c r="BB67" s="28">
        <f t="shared" si="241"/>
        <v>-833208.25</v>
      </c>
      <c r="BC67" s="28">
        <f t="shared" si="241"/>
        <v>-747186.75</v>
      </c>
      <c r="BD67" s="28">
        <f t="shared" si="241"/>
        <v>-661765.4</v>
      </c>
      <c r="BE67" s="28">
        <f t="shared" si="241"/>
        <v>-576944.19999999984</v>
      </c>
      <c r="BF67" s="28">
        <f t="shared" si="241"/>
        <v>-492723.14999999997</v>
      </c>
      <c r="BG67" s="28">
        <f t="shared" si="241"/>
        <v>-409102.24999999994</v>
      </c>
      <c r="BH67" s="28">
        <f t="shared" si="241"/>
        <v>-326081.5</v>
      </c>
      <c r="BI67" s="28">
        <f t="shared" si="241"/>
        <v>-243660.89999999994</v>
      </c>
      <c r="BJ67" s="28">
        <f t="shared" si="241"/>
        <v>-161840.44999999995</v>
      </c>
      <c r="BK67" s="28">
        <f t="shared" si="241"/>
        <v>-80620.149999999965</v>
      </c>
    </row>
    <row r="68" spans="2:63" ht="15.75" thickBot="1" x14ac:dyDescent="0.3">
      <c r="B68" s="48" t="s">
        <v>41</v>
      </c>
      <c r="C68" s="5">
        <f>+C62</f>
        <v>4001000000</v>
      </c>
      <c r="D68" s="28">
        <f t="shared" ref="D68:AM68" si="242">+D67+D65</f>
        <v>-102590307.8333336</v>
      </c>
      <c r="E68" s="28">
        <f t="shared" si="242"/>
        <v>-101974153.8333336</v>
      </c>
      <c r="F68" s="28">
        <f t="shared" si="242"/>
        <v>-101358599.98333359</v>
      </c>
      <c r="G68" s="28">
        <f t="shared" si="242"/>
        <v>-100743646.28333357</v>
      </c>
      <c r="H68" s="28">
        <f t="shared" si="242"/>
        <v>-100129292.73333357</v>
      </c>
      <c r="I68" s="28">
        <f t="shared" si="242"/>
        <v>-99515539.333333567</v>
      </c>
      <c r="J68" s="28">
        <f t="shared" si="242"/>
        <v>-98902386.083333567</v>
      </c>
      <c r="K68" s="28">
        <f t="shared" si="242"/>
        <v>-98289832.983333558</v>
      </c>
      <c r="L68" s="28">
        <f t="shared" si="242"/>
        <v>-97677880.03333354</v>
      </c>
      <c r="M68" s="28">
        <f t="shared" si="242"/>
        <v>-97066527.233333543</v>
      </c>
      <c r="N68" s="28">
        <f t="shared" si="242"/>
        <v>-96455774.583333522</v>
      </c>
      <c r="O68" s="28">
        <f t="shared" si="242"/>
        <v>-95845622.083333522</v>
      </c>
      <c r="P68" s="28">
        <f t="shared" si="242"/>
        <v>-95236069.733333528</v>
      </c>
      <c r="Q68" s="28">
        <f t="shared" si="242"/>
        <v>-94627117.533333525</v>
      </c>
      <c r="R68" s="28">
        <f t="shared" si="242"/>
        <v>-94018765.483333513</v>
      </c>
      <c r="S68" s="28">
        <f t="shared" si="242"/>
        <v>-93411013.583333507</v>
      </c>
      <c r="T68" s="28">
        <f t="shared" si="242"/>
        <v>-92803861.833333492</v>
      </c>
      <c r="U68" s="28">
        <f t="shared" si="242"/>
        <v>-92197310.233333498</v>
      </c>
      <c r="V68" s="28">
        <f t="shared" si="242"/>
        <v>-91591358.783333495</v>
      </c>
      <c r="W68" s="28">
        <f t="shared" si="242"/>
        <v>-90986007.483333498</v>
      </c>
      <c r="X68" s="28">
        <f t="shared" si="242"/>
        <v>-90381256.333333477</v>
      </c>
      <c r="Y68" s="28">
        <f t="shared" si="242"/>
        <v>-89777105.333333477</v>
      </c>
      <c r="Z68" s="28">
        <f t="shared" si="242"/>
        <v>-89173554.483333468</v>
      </c>
      <c r="AA68" s="28">
        <f t="shared" si="242"/>
        <v>-88570603.783333465</v>
      </c>
      <c r="AB68" s="28">
        <f t="shared" si="242"/>
        <v>-87968253.233333468</v>
      </c>
      <c r="AC68" s="28">
        <f t="shared" si="242"/>
        <v>-87366502.833333448</v>
      </c>
      <c r="AD68" s="28">
        <f t="shared" si="242"/>
        <v>-86765352.583333448</v>
      </c>
      <c r="AE68" s="28">
        <f t="shared" si="242"/>
        <v>-86164802.483333439</v>
      </c>
      <c r="AF68" s="28">
        <f t="shared" si="242"/>
        <v>-85564852.533333436</v>
      </c>
      <c r="AG68" s="28">
        <f t="shared" si="242"/>
        <v>-84965502.733333439</v>
      </c>
      <c r="AH68" s="28">
        <f t="shared" si="242"/>
        <v>-84366753.083333433</v>
      </c>
      <c r="AI68" s="28">
        <f t="shared" si="242"/>
        <v>-83768603.583333433</v>
      </c>
      <c r="AJ68" s="28">
        <f t="shared" si="242"/>
        <v>-83171054.233333424</v>
      </c>
      <c r="AK68" s="28">
        <f t="shared" si="242"/>
        <v>-82574105.033333421</v>
      </c>
      <c r="AL68" s="28">
        <f t="shared" si="242"/>
        <v>-81977755.983333424</v>
      </c>
      <c r="AM68" s="28">
        <f t="shared" si="242"/>
        <v>-81382007.083333418</v>
      </c>
      <c r="AN68" s="28">
        <f t="shared" ref="AN68:BK68" si="243">+AN67+AN65</f>
        <v>-80786858.333333403</v>
      </c>
      <c r="AO68" s="28">
        <f t="shared" si="243"/>
        <v>-80192309.733333409</v>
      </c>
      <c r="AP68" s="28">
        <f t="shared" si="243"/>
        <v>-79598361.283333406</v>
      </c>
      <c r="AQ68" s="28">
        <f t="shared" si="243"/>
        <v>-79005012.983333409</v>
      </c>
      <c r="AR68" s="28">
        <f t="shared" si="243"/>
        <v>-78412264.833333388</v>
      </c>
      <c r="AS68" s="28">
        <f t="shared" si="243"/>
        <v>-77820116.833333388</v>
      </c>
      <c r="AT68" s="28">
        <f t="shared" si="243"/>
        <v>-77228568.983333394</v>
      </c>
      <c r="AU68" s="28">
        <f t="shared" si="243"/>
        <v>-76637621.283333391</v>
      </c>
      <c r="AV68" s="28">
        <f t="shared" si="243"/>
        <v>-76047273.733333379</v>
      </c>
      <c r="AW68" s="28">
        <f t="shared" si="243"/>
        <v>-75457526.333333373</v>
      </c>
      <c r="AX68" s="28">
        <f t="shared" si="243"/>
        <v>-74868379.083333373</v>
      </c>
      <c r="AY68" s="28">
        <f t="shared" si="243"/>
        <v>-74279831.983333379</v>
      </c>
      <c r="AZ68" s="28">
        <f t="shared" si="243"/>
        <v>-73691885.033333361</v>
      </c>
      <c r="BA68" s="28">
        <f t="shared" si="243"/>
        <v>-73104538.233333364</v>
      </c>
      <c r="BB68" s="28">
        <f t="shared" si="243"/>
        <v>-72517791.583333358</v>
      </c>
      <c r="BC68" s="28">
        <f t="shared" si="243"/>
        <v>-71931645.083333343</v>
      </c>
      <c r="BD68" s="28">
        <f t="shared" si="243"/>
        <v>-71346098.733333349</v>
      </c>
      <c r="BE68" s="28">
        <f t="shared" si="243"/>
        <v>-70761152.533333346</v>
      </c>
      <c r="BF68" s="28">
        <f t="shared" si="243"/>
        <v>-70176806.483333349</v>
      </c>
      <c r="BG68" s="28">
        <f t="shared" si="243"/>
        <v>-69593060.583333328</v>
      </c>
      <c r="BH68" s="28">
        <f t="shared" si="243"/>
        <v>-69009914.833333328</v>
      </c>
      <c r="BI68" s="28">
        <f t="shared" si="243"/>
        <v>-68427369.233333334</v>
      </c>
      <c r="BJ68" s="28">
        <f t="shared" si="243"/>
        <v>-67845423.783333316</v>
      </c>
      <c r="BK68" s="28">
        <f t="shared" si="243"/>
        <v>-67264078.483333319</v>
      </c>
    </row>
    <row r="69" spans="2:63" ht="15.75" thickBot="1" x14ac:dyDescent="0.3">
      <c r="B69" s="51">
        <f>+(C69+1)^12-1</f>
        <v>0.11210404933338802</v>
      </c>
      <c r="C69" s="50">
        <f>+IRR(C68:BK68)</f>
        <v>8.8937969495184177E-3</v>
      </c>
    </row>
    <row r="71" spans="2:63" ht="18.75" hidden="1" outlineLevel="1" x14ac:dyDescent="0.3">
      <c r="B71" s="30" t="s">
        <v>67</v>
      </c>
      <c r="C71" s="29">
        <v>0</v>
      </c>
      <c r="D71" s="29">
        <v>1</v>
      </c>
      <c r="E71" s="29">
        <f>+D71+1</f>
        <v>2</v>
      </c>
      <c r="F71" s="29">
        <f t="shared" ref="F71" si="244">+E71+1</f>
        <v>3</v>
      </c>
      <c r="G71" s="29">
        <f t="shared" ref="G71" si="245">+F71+1</f>
        <v>4</v>
      </c>
      <c r="H71" s="29">
        <f t="shared" ref="H71" si="246">+G71+1</f>
        <v>5</v>
      </c>
      <c r="I71" s="29">
        <f t="shared" ref="I71" si="247">+H71+1</f>
        <v>6</v>
      </c>
      <c r="J71" s="29">
        <f t="shared" ref="J71" si="248">+I71+1</f>
        <v>7</v>
      </c>
      <c r="K71" s="29">
        <f t="shared" ref="K71" si="249">+J71+1</f>
        <v>8</v>
      </c>
      <c r="L71" s="29">
        <f t="shared" ref="L71" si="250">+K71+1</f>
        <v>9</v>
      </c>
      <c r="M71" s="29">
        <f t="shared" ref="M71" si="251">+L71+1</f>
        <v>10</v>
      </c>
      <c r="N71" s="29">
        <f t="shared" ref="N71" si="252">+M71+1</f>
        <v>11</v>
      </c>
      <c r="O71" s="29">
        <f t="shared" ref="O71" si="253">+N71+1</f>
        <v>12</v>
      </c>
      <c r="P71" s="29">
        <f t="shared" ref="P71" si="254">+O71+1</f>
        <v>13</v>
      </c>
      <c r="Q71" s="29">
        <f t="shared" ref="Q71" si="255">+P71+1</f>
        <v>14</v>
      </c>
      <c r="R71" s="29">
        <f t="shared" ref="R71" si="256">+Q71+1</f>
        <v>15</v>
      </c>
      <c r="S71" s="29">
        <f t="shared" ref="S71" si="257">+R71+1</f>
        <v>16</v>
      </c>
      <c r="T71" s="29">
        <f t="shared" ref="T71" si="258">+S71+1</f>
        <v>17</v>
      </c>
      <c r="U71" s="29">
        <f t="shared" ref="U71" si="259">+T71+1</f>
        <v>18</v>
      </c>
      <c r="V71" s="29">
        <f t="shared" ref="V71" si="260">+U71+1</f>
        <v>19</v>
      </c>
      <c r="W71" s="29">
        <f t="shared" ref="W71" si="261">+V71+1</f>
        <v>20</v>
      </c>
      <c r="X71" s="29">
        <f t="shared" ref="X71" si="262">+W71+1</f>
        <v>21</v>
      </c>
      <c r="Y71" s="29">
        <f t="shared" ref="Y71" si="263">+X71+1</f>
        <v>22</v>
      </c>
      <c r="Z71" s="29">
        <f t="shared" ref="Z71" si="264">+Y71+1</f>
        <v>23</v>
      </c>
      <c r="AA71" s="29">
        <f t="shared" ref="AA71" si="265">+Z71+1</f>
        <v>24</v>
      </c>
      <c r="AB71" s="29">
        <f t="shared" ref="AB71" si="266">+AA71+1</f>
        <v>25</v>
      </c>
      <c r="AC71" s="29">
        <f t="shared" ref="AC71" si="267">+AB71+1</f>
        <v>26</v>
      </c>
      <c r="AD71" s="29">
        <f t="shared" ref="AD71" si="268">+AC71+1</f>
        <v>27</v>
      </c>
      <c r="AE71" s="29">
        <f t="shared" ref="AE71" si="269">+AD71+1</f>
        <v>28</v>
      </c>
      <c r="AF71" s="29">
        <f t="shared" ref="AF71" si="270">+AE71+1</f>
        <v>29</v>
      </c>
      <c r="AG71" s="29">
        <f t="shared" ref="AG71" si="271">+AF71+1</f>
        <v>30</v>
      </c>
      <c r="AH71" s="29">
        <f t="shared" ref="AH71" si="272">+AG71+1</f>
        <v>31</v>
      </c>
      <c r="AI71" s="29">
        <f t="shared" ref="AI71" si="273">+AH71+1</f>
        <v>32</v>
      </c>
      <c r="AJ71" s="29">
        <f t="shared" ref="AJ71" si="274">+AI71+1</f>
        <v>33</v>
      </c>
      <c r="AK71" s="29">
        <f t="shared" ref="AK71" si="275">+AJ71+1</f>
        <v>34</v>
      </c>
      <c r="AL71" s="29">
        <f t="shared" ref="AL71" si="276">+AK71+1</f>
        <v>35</v>
      </c>
      <c r="AM71" s="29">
        <f t="shared" ref="AM71" si="277">+AL71+1</f>
        <v>36</v>
      </c>
    </row>
    <row r="72" spans="2:63" hidden="1" outlineLevel="1" x14ac:dyDescent="0.25">
      <c r="B72" s="27" t="s">
        <v>60</v>
      </c>
      <c r="C72" s="5">
        <f>+C62</f>
        <v>4001000000</v>
      </c>
      <c r="D72" s="28">
        <f>+C72+D74</f>
        <v>3889861111.1111112</v>
      </c>
      <c r="E72" s="28">
        <f t="shared" ref="E72:AM72" si="278">+D72+E74</f>
        <v>3778722222.2222223</v>
      </c>
      <c r="F72" s="28">
        <f t="shared" si="278"/>
        <v>3667583333.3333335</v>
      </c>
      <c r="G72" s="28">
        <f t="shared" si="278"/>
        <v>3556444444.4444447</v>
      </c>
      <c r="H72" s="28">
        <f t="shared" si="278"/>
        <v>3445305555.5555558</v>
      </c>
      <c r="I72" s="28">
        <f t="shared" si="278"/>
        <v>3334166666.666667</v>
      </c>
      <c r="J72" s="28">
        <f t="shared" si="278"/>
        <v>3223027777.7777781</v>
      </c>
      <c r="K72" s="28">
        <f t="shared" si="278"/>
        <v>3111888888.8888893</v>
      </c>
      <c r="L72" s="28">
        <f t="shared" si="278"/>
        <v>3000750000.0000005</v>
      </c>
      <c r="M72" s="28">
        <f t="shared" si="278"/>
        <v>2889611111.1111116</v>
      </c>
      <c r="N72" s="28">
        <f t="shared" si="278"/>
        <v>2778472222.2222228</v>
      </c>
      <c r="O72" s="28">
        <f t="shared" si="278"/>
        <v>2667333333.333334</v>
      </c>
      <c r="P72" s="28">
        <f t="shared" si="278"/>
        <v>2556194444.4444451</v>
      </c>
      <c r="Q72" s="28">
        <f t="shared" si="278"/>
        <v>2445055555.5555563</v>
      </c>
      <c r="R72" s="28">
        <f t="shared" si="278"/>
        <v>2333916666.6666675</v>
      </c>
      <c r="S72" s="28">
        <f t="shared" si="278"/>
        <v>2222777777.7777786</v>
      </c>
      <c r="T72" s="28">
        <f t="shared" si="278"/>
        <v>2111638888.8888898</v>
      </c>
      <c r="U72" s="28">
        <f t="shared" si="278"/>
        <v>2000500000.000001</v>
      </c>
      <c r="V72" s="28">
        <f t="shared" si="278"/>
        <v>1889361111.1111121</v>
      </c>
      <c r="W72" s="28">
        <f t="shared" si="278"/>
        <v>1778222222.2222233</v>
      </c>
      <c r="X72" s="28">
        <f t="shared" si="278"/>
        <v>1667083333.3333344</v>
      </c>
      <c r="Y72" s="28">
        <f t="shared" si="278"/>
        <v>1555944444.4444456</v>
      </c>
      <c r="Z72" s="28">
        <f t="shared" si="278"/>
        <v>1444805555.5555568</v>
      </c>
      <c r="AA72" s="28">
        <f t="shared" si="278"/>
        <v>1333666666.6666679</v>
      </c>
      <c r="AB72" s="28">
        <f t="shared" si="278"/>
        <v>1222527777.7777791</v>
      </c>
      <c r="AC72" s="28">
        <f t="shared" si="278"/>
        <v>1111388888.8888903</v>
      </c>
      <c r="AD72" s="28">
        <f t="shared" si="278"/>
        <v>1000250000.0000014</v>
      </c>
      <c r="AE72" s="28">
        <f t="shared" si="278"/>
        <v>889111111.11111259</v>
      </c>
      <c r="AF72" s="28">
        <f t="shared" si="278"/>
        <v>777972222.22222376</v>
      </c>
      <c r="AG72" s="28">
        <f t="shared" si="278"/>
        <v>666833333.33333492</v>
      </c>
      <c r="AH72" s="28">
        <f t="shared" si="278"/>
        <v>555694444.44444609</v>
      </c>
      <c r="AI72" s="28">
        <f t="shared" si="278"/>
        <v>444555555.55555719</v>
      </c>
      <c r="AJ72" s="28">
        <f t="shared" si="278"/>
        <v>333416666.6666683</v>
      </c>
      <c r="AK72" s="28">
        <f t="shared" si="278"/>
        <v>222277777.7777794</v>
      </c>
      <c r="AL72" s="28">
        <f t="shared" si="278"/>
        <v>111138888.8888905</v>
      </c>
      <c r="AM72" s="28">
        <f t="shared" si="278"/>
        <v>1.6093254089355469E-6</v>
      </c>
    </row>
    <row r="73" spans="2:63" hidden="1" outlineLevel="1" x14ac:dyDescent="0.25">
      <c r="B73" s="27" t="s">
        <v>37</v>
      </c>
      <c r="D73" s="28">
        <f t="shared" ref="D73:AM73" si="279">-C$72*$D$14</f>
        <v>-31674583.333332956</v>
      </c>
      <c r="E73" s="28">
        <f t="shared" si="279"/>
        <v>-30794733.79629593</v>
      </c>
      <c r="F73" s="28">
        <f t="shared" si="279"/>
        <v>-29914884.259258904</v>
      </c>
      <c r="G73" s="28">
        <f t="shared" si="279"/>
        <v>-29035034.722221877</v>
      </c>
      <c r="H73" s="28">
        <f t="shared" si="279"/>
        <v>-28155185.185184851</v>
      </c>
      <c r="I73" s="28">
        <f t="shared" si="279"/>
        <v>-27275335.648147825</v>
      </c>
      <c r="J73" s="28">
        <f t="shared" si="279"/>
        <v>-26395486.111110799</v>
      </c>
      <c r="K73" s="28">
        <f t="shared" si="279"/>
        <v>-25515636.574073773</v>
      </c>
      <c r="L73" s="28">
        <f t="shared" si="279"/>
        <v>-24635787.037036747</v>
      </c>
      <c r="M73" s="28">
        <f t="shared" si="279"/>
        <v>-23755937.499999721</v>
      </c>
      <c r="N73" s="28">
        <f t="shared" si="279"/>
        <v>-22876087.962962694</v>
      </c>
      <c r="O73" s="28">
        <f t="shared" si="279"/>
        <v>-21996238.425925668</v>
      </c>
      <c r="P73" s="28">
        <f t="shared" si="279"/>
        <v>-21116388.888888642</v>
      </c>
      <c r="Q73" s="28">
        <f t="shared" si="279"/>
        <v>-20236539.351851616</v>
      </c>
      <c r="R73" s="28">
        <f t="shared" si="279"/>
        <v>-19356689.81481459</v>
      </c>
      <c r="S73" s="28">
        <f t="shared" si="279"/>
        <v>-18476840.277777564</v>
      </c>
      <c r="T73" s="28">
        <f t="shared" si="279"/>
        <v>-17596990.740740538</v>
      </c>
      <c r="U73" s="28">
        <f t="shared" si="279"/>
        <v>-16717141.203703512</v>
      </c>
      <c r="V73" s="28">
        <f t="shared" si="279"/>
        <v>-15837291.666666485</v>
      </c>
      <c r="W73" s="28">
        <f t="shared" si="279"/>
        <v>-14957442.129629459</v>
      </c>
      <c r="X73" s="28">
        <f t="shared" si="279"/>
        <v>-14077592.592592433</v>
      </c>
      <c r="Y73" s="28">
        <f t="shared" si="279"/>
        <v>-13197743.055555407</v>
      </c>
      <c r="Z73" s="28">
        <f t="shared" si="279"/>
        <v>-12317893.518518381</v>
      </c>
      <c r="AA73" s="28">
        <f t="shared" si="279"/>
        <v>-11438043.981481355</v>
      </c>
      <c r="AB73" s="28">
        <f t="shared" si="279"/>
        <v>-10558194.444444329</v>
      </c>
      <c r="AC73" s="28">
        <f t="shared" si="279"/>
        <v>-9678344.9074073024</v>
      </c>
      <c r="AD73" s="28">
        <f t="shared" si="279"/>
        <v>-8798495.3703702763</v>
      </c>
      <c r="AE73" s="28">
        <f t="shared" si="279"/>
        <v>-7918645.8333332501</v>
      </c>
      <c r="AF73" s="28">
        <f t="shared" si="279"/>
        <v>-7038796.296296224</v>
      </c>
      <c r="AG73" s="28">
        <f t="shared" si="279"/>
        <v>-6158946.7592591979</v>
      </c>
      <c r="AH73" s="28">
        <f t="shared" si="279"/>
        <v>-5279097.2222221717</v>
      </c>
      <c r="AI73" s="28">
        <f t="shared" si="279"/>
        <v>-4399247.6851851456</v>
      </c>
      <c r="AJ73" s="28">
        <f t="shared" si="279"/>
        <v>-3519398.148148119</v>
      </c>
      <c r="AK73" s="28">
        <f t="shared" si="279"/>
        <v>-2639548.6111110924</v>
      </c>
      <c r="AL73" s="28">
        <f t="shared" si="279"/>
        <v>-1759699.0740740658</v>
      </c>
      <c r="AM73" s="28">
        <f t="shared" si="279"/>
        <v>-879849.53703703929</v>
      </c>
    </row>
    <row r="74" spans="2:63" hidden="1" outlineLevel="1" x14ac:dyDescent="0.25">
      <c r="B74" s="27" t="s">
        <v>36</v>
      </c>
      <c r="D74" s="28">
        <f>-$C$72/36</f>
        <v>-111138888.8888889</v>
      </c>
      <c r="E74" s="28">
        <f t="shared" ref="E74:AM74" si="280">-$C$62/36</f>
        <v>-111138888.8888889</v>
      </c>
      <c r="F74" s="28">
        <f t="shared" si="280"/>
        <v>-111138888.8888889</v>
      </c>
      <c r="G74" s="28">
        <f t="shared" si="280"/>
        <v>-111138888.8888889</v>
      </c>
      <c r="H74" s="28">
        <f t="shared" si="280"/>
        <v>-111138888.8888889</v>
      </c>
      <c r="I74" s="28">
        <f t="shared" si="280"/>
        <v>-111138888.8888889</v>
      </c>
      <c r="J74" s="28">
        <f t="shared" si="280"/>
        <v>-111138888.8888889</v>
      </c>
      <c r="K74" s="28">
        <f t="shared" si="280"/>
        <v>-111138888.8888889</v>
      </c>
      <c r="L74" s="28">
        <f t="shared" si="280"/>
        <v>-111138888.8888889</v>
      </c>
      <c r="M74" s="28">
        <f t="shared" si="280"/>
        <v>-111138888.8888889</v>
      </c>
      <c r="N74" s="28">
        <f t="shared" si="280"/>
        <v>-111138888.8888889</v>
      </c>
      <c r="O74" s="28">
        <f t="shared" si="280"/>
        <v>-111138888.8888889</v>
      </c>
      <c r="P74" s="28">
        <f t="shared" si="280"/>
        <v>-111138888.8888889</v>
      </c>
      <c r="Q74" s="28">
        <f t="shared" si="280"/>
        <v>-111138888.8888889</v>
      </c>
      <c r="R74" s="28">
        <f t="shared" si="280"/>
        <v>-111138888.8888889</v>
      </c>
      <c r="S74" s="28">
        <f t="shared" si="280"/>
        <v>-111138888.8888889</v>
      </c>
      <c r="T74" s="28">
        <f t="shared" si="280"/>
        <v>-111138888.8888889</v>
      </c>
      <c r="U74" s="28">
        <f t="shared" si="280"/>
        <v>-111138888.8888889</v>
      </c>
      <c r="V74" s="28">
        <f t="shared" si="280"/>
        <v>-111138888.8888889</v>
      </c>
      <c r="W74" s="28">
        <f t="shared" si="280"/>
        <v>-111138888.8888889</v>
      </c>
      <c r="X74" s="28">
        <f t="shared" si="280"/>
        <v>-111138888.8888889</v>
      </c>
      <c r="Y74" s="28">
        <f t="shared" si="280"/>
        <v>-111138888.8888889</v>
      </c>
      <c r="Z74" s="28">
        <f t="shared" si="280"/>
        <v>-111138888.8888889</v>
      </c>
      <c r="AA74" s="28">
        <f t="shared" si="280"/>
        <v>-111138888.8888889</v>
      </c>
      <c r="AB74" s="28">
        <f t="shared" si="280"/>
        <v>-111138888.8888889</v>
      </c>
      <c r="AC74" s="28">
        <f t="shared" si="280"/>
        <v>-111138888.8888889</v>
      </c>
      <c r="AD74" s="28">
        <f t="shared" si="280"/>
        <v>-111138888.8888889</v>
      </c>
      <c r="AE74" s="28">
        <f t="shared" si="280"/>
        <v>-111138888.8888889</v>
      </c>
      <c r="AF74" s="28">
        <f t="shared" si="280"/>
        <v>-111138888.8888889</v>
      </c>
      <c r="AG74" s="28">
        <f t="shared" si="280"/>
        <v>-111138888.8888889</v>
      </c>
      <c r="AH74" s="28">
        <f t="shared" si="280"/>
        <v>-111138888.8888889</v>
      </c>
      <c r="AI74" s="28">
        <f t="shared" si="280"/>
        <v>-111138888.8888889</v>
      </c>
      <c r="AJ74" s="28">
        <f t="shared" si="280"/>
        <v>-111138888.8888889</v>
      </c>
      <c r="AK74" s="28">
        <f t="shared" si="280"/>
        <v>-111138888.8888889</v>
      </c>
      <c r="AL74" s="28">
        <f t="shared" si="280"/>
        <v>-111138888.8888889</v>
      </c>
      <c r="AM74" s="28">
        <f t="shared" si="280"/>
        <v>-111138888.8888889</v>
      </c>
    </row>
    <row r="75" spans="2:63" hidden="1" outlineLevel="1" x14ac:dyDescent="0.25">
      <c r="B75" s="27" t="s">
        <v>38</v>
      </c>
      <c r="D75" s="28">
        <f>+D74+D73</f>
        <v>-142813472.22222185</v>
      </c>
      <c r="E75" s="28">
        <f t="shared" ref="E75" si="281">+E74+E73</f>
        <v>-141933622.68518484</v>
      </c>
      <c r="F75" s="28">
        <f t="shared" ref="F75" si="282">+F74+F73</f>
        <v>-141053773.14814779</v>
      </c>
      <c r="G75" s="28">
        <f t="shared" ref="G75" si="283">+G74+G73</f>
        <v>-140173923.61111078</v>
      </c>
      <c r="H75" s="28">
        <f t="shared" ref="H75" si="284">+H74+H73</f>
        <v>-139294074.07407373</v>
      </c>
      <c r="I75" s="28">
        <f t="shared" ref="I75" si="285">+I74+I73</f>
        <v>-138414224.53703672</v>
      </c>
      <c r="J75" s="28">
        <f t="shared" ref="J75" si="286">+J74+J73</f>
        <v>-137534374.9999997</v>
      </c>
      <c r="K75" s="28">
        <f t="shared" ref="K75" si="287">+K74+K73</f>
        <v>-136654525.46296266</v>
      </c>
      <c r="L75" s="28">
        <f t="shared" ref="L75" si="288">+L74+L73</f>
        <v>-135774675.92592564</v>
      </c>
      <c r="M75" s="28">
        <f t="shared" ref="M75" si="289">+M74+M73</f>
        <v>-134894826.38888863</v>
      </c>
      <c r="N75" s="28">
        <f t="shared" ref="N75" si="290">+N74+N73</f>
        <v>-134014976.85185158</v>
      </c>
      <c r="O75" s="28">
        <f t="shared" ref="O75" si="291">+O74+O73</f>
        <v>-133135127.31481457</v>
      </c>
      <c r="P75" s="28">
        <f t="shared" ref="P75" si="292">+P74+P73</f>
        <v>-132255277.77777754</v>
      </c>
      <c r="Q75" s="28">
        <f t="shared" ref="Q75" si="293">+Q74+Q73</f>
        <v>-131375428.24074051</v>
      </c>
      <c r="R75" s="28">
        <f t="shared" ref="R75" si="294">+R74+R73</f>
        <v>-130495578.70370349</v>
      </c>
      <c r="S75" s="28">
        <f t="shared" ref="S75" si="295">+S74+S73</f>
        <v>-129615729.16666646</v>
      </c>
      <c r="T75" s="28">
        <f t="shared" ref="T75" si="296">+T74+T73</f>
        <v>-128735879.62962943</v>
      </c>
      <c r="U75" s="28">
        <f t="shared" ref="U75" si="297">+U74+U73</f>
        <v>-127856030.0925924</v>
      </c>
      <c r="V75" s="28">
        <f t="shared" ref="V75" si="298">+V74+V73</f>
        <v>-126976180.55555537</v>
      </c>
      <c r="W75" s="28">
        <f t="shared" ref="W75" si="299">+W74+W73</f>
        <v>-126096331.01851836</v>
      </c>
      <c r="X75" s="28">
        <f t="shared" ref="X75" si="300">+X74+X73</f>
        <v>-125216481.48148133</v>
      </c>
      <c r="Y75" s="28">
        <f t="shared" ref="Y75" si="301">+Y74+Y73</f>
        <v>-124336631.9444443</v>
      </c>
      <c r="Z75" s="28">
        <f t="shared" ref="Z75" si="302">+Z74+Z73</f>
        <v>-123456782.40740728</v>
      </c>
      <c r="AA75" s="28">
        <f t="shared" ref="AA75" si="303">+AA74+AA73</f>
        <v>-122576932.87037025</v>
      </c>
      <c r="AB75" s="28">
        <f t="shared" ref="AB75" si="304">+AB74+AB73</f>
        <v>-121697083.33333322</v>
      </c>
      <c r="AC75" s="28">
        <f t="shared" ref="AC75" si="305">+AC74+AC73</f>
        <v>-120817233.79629619</v>
      </c>
      <c r="AD75" s="28">
        <f t="shared" ref="AD75" si="306">+AD74+AD73</f>
        <v>-119937384.25925916</v>
      </c>
      <c r="AE75" s="28">
        <f t="shared" ref="AE75" si="307">+AE74+AE73</f>
        <v>-119057534.72222215</v>
      </c>
      <c r="AF75" s="28">
        <f t="shared" ref="AF75" si="308">+AF74+AF73</f>
        <v>-118177685.18518512</v>
      </c>
      <c r="AG75" s="28">
        <f t="shared" ref="AG75" si="309">+AG74+AG73</f>
        <v>-117297835.64814809</v>
      </c>
      <c r="AH75" s="28">
        <f t="shared" ref="AH75" si="310">+AH74+AH73</f>
        <v>-116417986.11111107</v>
      </c>
      <c r="AI75" s="28">
        <f t="shared" ref="AI75" si="311">+AI74+AI73</f>
        <v>-115538136.57407404</v>
      </c>
      <c r="AJ75" s="28">
        <f t="shared" ref="AJ75" si="312">+AJ74+AJ73</f>
        <v>-114658287.03703701</v>
      </c>
      <c r="AK75" s="28">
        <f t="shared" ref="AK75" si="313">+AK74+AK73</f>
        <v>-113778437.49999999</v>
      </c>
      <c r="AL75" s="28">
        <f t="shared" ref="AL75" si="314">+AL74+AL73</f>
        <v>-112898587.96296296</v>
      </c>
      <c r="AM75" s="28">
        <f t="shared" ref="AM75" si="315">+AM74+AM73</f>
        <v>-112018738.42592594</v>
      </c>
    </row>
    <row r="76" spans="2:63" hidden="1" outlineLevel="1" x14ac:dyDescent="0.25">
      <c r="B76" s="27" t="s">
        <v>39</v>
      </c>
      <c r="D76" s="28">
        <f>+SUM(D73:$AM73)+SUM(D74:$AM74)</f>
        <v>-4586979791.6666584</v>
      </c>
      <c r="E76" s="28">
        <f>+SUM(E73:$AM73)+SUM(E74:$AM74)</f>
        <v>-4444166319.444437</v>
      </c>
      <c r="F76" s="28">
        <f>+SUM(F73:$AM73)+SUM(F74:$AM74)</f>
        <v>-4302232696.7592516</v>
      </c>
      <c r="G76" s="28">
        <f>+SUM(G73:$AM73)+SUM(G74:$AM74)</f>
        <v>-4161178923.611104</v>
      </c>
      <c r="H76" s="28">
        <f>+SUM(H73:$AM73)+SUM(H74:$AM74)</f>
        <v>-4021004999.9999933</v>
      </c>
      <c r="I76" s="28">
        <f>+SUM(I73:$AM73)+SUM(I74:$AM74)</f>
        <v>-3881710925.92592</v>
      </c>
      <c r="J76" s="28">
        <f>+SUM(J73:$AM73)+SUM(J74:$AM74)</f>
        <v>-3743296701.3888831</v>
      </c>
      <c r="K76" s="28">
        <f>+SUM(K73:$AM73)+SUM(K74:$AM74)</f>
        <v>-3605762326.3888836</v>
      </c>
      <c r="L76" s="28">
        <f>+SUM(L73:$AM73)+SUM(L74:$AM74)</f>
        <v>-3469107800.925921</v>
      </c>
      <c r="M76" s="28">
        <f>+SUM(M73:$AM73)+SUM(M74:$AM74)</f>
        <v>-3333333124.9999952</v>
      </c>
      <c r="N76" s="28">
        <f>+SUM(N73:$AM73)+SUM(N74:$AM74)</f>
        <v>-3198438298.6111069</v>
      </c>
      <c r="O76" s="28">
        <f>+SUM(O73:$AM73)+SUM(O74:$AM74)</f>
        <v>-3064423321.7592554</v>
      </c>
      <c r="P76" s="28">
        <f>+SUM(P73:$AM73)+SUM(P74:$AM74)</f>
        <v>-2931288194.4444408</v>
      </c>
      <c r="Q76" s="28">
        <f>+SUM(Q73:$AM73)+SUM(Q74:$AM74)</f>
        <v>-2799032916.6666632</v>
      </c>
      <c r="R76" s="28">
        <f>+SUM(R73:$AM73)+SUM(R74:$AM74)</f>
        <v>-2667657488.4259229</v>
      </c>
      <c r="S76" s="28">
        <f>+SUM(S73:$AM73)+SUM(S74:$AM74)</f>
        <v>-2537161909.7222195</v>
      </c>
      <c r="T76" s="28">
        <f>+SUM(T73:$AM73)+SUM(T74:$AM74)</f>
        <v>-2407546180.555553</v>
      </c>
      <c r="U76" s="28">
        <f>+SUM(U73:$AM73)+SUM(U74:$AM74)</f>
        <v>-2278810300.9259233</v>
      </c>
      <c r="V76" s="28">
        <f>+SUM(V73:$AM73)+SUM(V74:$AM74)</f>
        <v>-2150954270.8333311</v>
      </c>
      <c r="W76" s="28">
        <f>+SUM(W73:$AM73)+SUM(W74:$AM74)</f>
        <v>-2023978090.2777758</v>
      </c>
      <c r="X76" s="28">
        <f>+SUM(X73:$AM73)+SUM(X74:$AM74)</f>
        <v>-1897881759.2592573</v>
      </c>
      <c r="Y76" s="28">
        <f>+SUM(Y73:$AM73)+SUM(Y74:$AM74)</f>
        <v>-1772665277.7777762</v>
      </c>
      <c r="Z76" s="28">
        <f>+SUM(Z73:$AM73)+SUM(Z74:$AM74)</f>
        <v>-1648328645.8333318</v>
      </c>
      <c r="AA76" s="28">
        <f>+SUM(AA73:$AM73)+SUM(AA74:$AM74)</f>
        <v>-1524871863.4259248</v>
      </c>
      <c r="AB76" s="28">
        <f>+SUM(AB73:$AM73)+SUM(AB74:$AM74)</f>
        <v>-1402294930.5555544</v>
      </c>
      <c r="AC76" s="28">
        <f>+SUM(AC73:$AM73)+SUM(AC74:$AM74)</f>
        <v>-1280597847.2222214</v>
      </c>
      <c r="AD76" s="28">
        <f>+SUM(AD73:$AM73)+SUM(AD74:$AM74)</f>
        <v>-1159780613.4259253</v>
      </c>
      <c r="AE76" s="28">
        <f>+SUM(AE73:$AM73)+SUM(AE74:$AM74)</f>
        <v>-1039843229.166666</v>
      </c>
      <c r="AF76" s="28">
        <f>+SUM(AF73:$AM73)+SUM(AF74:$AM74)</f>
        <v>-920785694.44444394</v>
      </c>
      <c r="AG76" s="28">
        <f>+SUM(AG73:$AM73)+SUM(AG74:$AM74)</f>
        <v>-802608009.25925899</v>
      </c>
      <c r="AH76" s="28">
        <f>+SUM(AH73:$AM73)+SUM(AH74:$AM74)</f>
        <v>-685310173.61111093</v>
      </c>
      <c r="AI76" s="28">
        <f>+SUM(AI73:$AM73)+SUM(AI74:$AM74)</f>
        <v>-568892187.49999988</v>
      </c>
      <c r="AJ76" s="28">
        <f>+SUM(AJ73:$AM73)+SUM(AJ74:$AM74)</f>
        <v>-453354050.92592591</v>
      </c>
      <c r="AK76" s="28">
        <f>+SUM(AK73:$AM73)+SUM(AK74:$AM74)</f>
        <v>-338695763.8888889</v>
      </c>
      <c r="AL76" s="28">
        <f>+SUM(AL73:$AM73)+SUM(AL74:$AM74)</f>
        <v>-224917326.3888889</v>
      </c>
      <c r="AM76" s="28">
        <f>+SUM(AM73:$AM73)+SUM(AM74:$AM74)</f>
        <v>-112018738.42592594</v>
      </c>
    </row>
    <row r="77" spans="2:63" hidden="1" outlineLevel="1" x14ac:dyDescent="0.25">
      <c r="B77" s="27" t="s">
        <v>40</v>
      </c>
      <c r="D77" s="28">
        <f>+D76*$C$7/1000000</f>
        <v>-5504375.7499999907</v>
      </c>
      <c r="E77" s="28">
        <f t="shared" ref="E77:AM77" si="316">+E76*$C$7/1000000</f>
        <v>-5332999.5833333246</v>
      </c>
      <c r="F77" s="28">
        <f t="shared" si="316"/>
        <v>-5162679.2361111017</v>
      </c>
      <c r="G77" s="28">
        <f t="shared" si="316"/>
        <v>-4993414.7083333256</v>
      </c>
      <c r="H77" s="28">
        <f t="shared" si="316"/>
        <v>-4825205.9999999925</v>
      </c>
      <c r="I77" s="28">
        <f t="shared" si="316"/>
        <v>-4658053.1111111045</v>
      </c>
      <c r="J77" s="28">
        <f t="shared" si="316"/>
        <v>-4491956.0416666605</v>
      </c>
      <c r="K77" s="28">
        <f t="shared" si="316"/>
        <v>-4326914.7916666605</v>
      </c>
      <c r="L77" s="28">
        <f t="shared" si="316"/>
        <v>-4162929.361111105</v>
      </c>
      <c r="M77" s="28">
        <f t="shared" si="316"/>
        <v>-3999999.7499999939</v>
      </c>
      <c r="N77" s="28">
        <f t="shared" si="316"/>
        <v>-3838125.9583333279</v>
      </c>
      <c r="O77" s="28">
        <f t="shared" si="316"/>
        <v>-3677307.9861111064</v>
      </c>
      <c r="P77" s="28">
        <f t="shared" si="316"/>
        <v>-3517545.8333333293</v>
      </c>
      <c r="Q77" s="28">
        <f t="shared" si="316"/>
        <v>-3358839.4999999958</v>
      </c>
      <c r="R77" s="28">
        <f t="shared" si="316"/>
        <v>-3201188.9861111073</v>
      </c>
      <c r="S77" s="28">
        <f t="shared" si="316"/>
        <v>-3044594.2916666637</v>
      </c>
      <c r="T77" s="28">
        <f t="shared" si="316"/>
        <v>-2889055.4166666637</v>
      </c>
      <c r="U77" s="28">
        <f t="shared" si="316"/>
        <v>-2734572.3611111077</v>
      </c>
      <c r="V77" s="28">
        <f t="shared" si="316"/>
        <v>-2581145.1249999977</v>
      </c>
      <c r="W77" s="28">
        <f t="shared" si="316"/>
        <v>-2428773.7083333312</v>
      </c>
      <c r="X77" s="28">
        <f t="shared" si="316"/>
        <v>-2277458.1111111087</v>
      </c>
      <c r="Y77" s="28">
        <f t="shared" si="316"/>
        <v>-2127198.3333333316</v>
      </c>
      <c r="Z77" s="28">
        <f t="shared" si="316"/>
        <v>-1977994.3749999984</v>
      </c>
      <c r="AA77" s="28">
        <f t="shared" si="316"/>
        <v>-1829846.2361111096</v>
      </c>
      <c r="AB77" s="28">
        <f t="shared" si="316"/>
        <v>-1682753.9166666653</v>
      </c>
      <c r="AC77" s="28">
        <f t="shared" si="316"/>
        <v>-1536717.4166666656</v>
      </c>
      <c r="AD77" s="28">
        <f t="shared" si="316"/>
        <v>-1391736.7361111103</v>
      </c>
      <c r="AE77" s="28">
        <f t="shared" si="316"/>
        <v>-1247811.8749999993</v>
      </c>
      <c r="AF77" s="28">
        <f t="shared" si="316"/>
        <v>-1104942.8333333328</v>
      </c>
      <c r="AG77" s="28">
        <f t="shared" si="316"/>
        <v>-963129.61111111089</v>
      </c>
      <c r="AH77" s="28">
        <f t="shared" si="316"/>
        <v>-822372.20833333314</v>
      </c>
      <c r="AI77" s="28">
        <f t="shared" si="316"/>
        <v>-682670.62499999988</v>
      </c>
      <c r="AJ77" s="28">
        <f t="shared" si="316"/>
        <v>-544024.86111111112</v>
      </c>
      <c r="AK77" s="28">
        <f t="shared" si="316"/>
        <v>-406434.91666666669</v>
      </c>
      <c r="AL77" s="28">
        <f t="shared" si="316"/>
        <v>-269900.79166666669</v>
      </c>
      <c r="AM77" s="28">
        <f t="shared" si="316"/>
        <v>-134422.48611111112</v>
      </c>
    </row>
    <row r="78" spans="2:63" ht="15.75" hidden="1" outlineLevel="1" thickBot="1" x14ac:dyDescent="0.3">
      <c r="B78" s="48" t="s">
        <v>41</v>
      </c>
      <c r="C78" s="5">
        <f>+C72</f>
        <v>4001000000</v>
      </c>
      <c r="D78" s="28">
        <f t="shared" ref="D78:AM78" si="317">+D77+D75</f>
        <v>-148317847.97222185</v>
      </c>
      <c r="E78" s="28">
        <f t="shared" si="317"/>
        <v>-147266622.26851815</v>
      </c>
      <c r="F78" s="28">
        <f t="shared" si="317"/>
        <v>-146216452.3842589</v>
      </c>
      <c r="G78" s="28">
        <f t="shared" si="317"/>
        <v>-145167338.31944409</v>
      </c>
      <c r="H78" s="28">
        <f t="shared" si="317"/>
        <v>-144119280.07407373</v>
      </c>
      <c r="I78" s="28">
        <f t="shared" si="317"/>
        <v>-143072277.64814782</v>
      </c>
      <c r="J78" s="28">
        <f t="shared" si="317"/>
        <v>-142026331.04166636</v>
      </c>
      <c r="K78" s="28">
        <f t="shared" si="317"/>
        <v>-140981440.25462931</v>
      </c>
      <c r="L78" s="28">
        <f t="shared" si="317"/>
        <v>-139937605.28703675</v>
      </c>
      <c r="M78" s="28">
        <f t="shared" si="317"/>
        <v>-138894826.13888863</v>
      </c>
      <c r="N78" s="28">
        <f t="shared" si="317"/>
        <v>-137853102.8101849</v>
      </c>
      <c r="O78" s="28">
        <f t="shared" si="317"/>
        <v>-136812435.30092567</v>
      </c>
      <c r="P78" s="28">
        <f t="shared" si="317"/>
        <v>-135772823.61111087</v>
      </c>
      <c r="Q78" s="28">
        <f t="shared" si="317"/>
        <v>-134734267.74074051</v>
      </c>
      <c r="R78" s="28">
        <f t="shared" si="317"/>
        <v>-133696767.6898146</v>
      </c>
      <c r="S78" s="28">
        <f t="shared" si="317"/>
        <v>-132660323.45833312</v>
      </c>
      <c r="T78" s="28">
        <f t="shared" si="317"/>
        <v>-131624935.04629609</v>
      </c>
      <c r="U78" s="28">
        <f t="shared" si="317"/>
        <v>-130590602.45370351</v>
      </c>
      <c r="V78" s="28">
        <f t="shared" si="317"/>
        <v>-129557325.68055537</v>
      </c>
      <c r="W78" s="28">
        <f t="shared" si="317"/>
        <v>-128525104.72685169</v>
      </c>
      <c r="X78" s="28">
        <f t="shared" si="317"/>
        <v>-127493939.59259243</v>
      </c>
      <c r="Y78" s="28">
        <f t="shared" si="317"/>
        <v>-126463830.27777763</v>
      </c>
      <c r="Z78" s="28">
        <f t="shared" si="317"/>
        <v>-125434776.78240728</v>
      </c>
      <c r="AA78" s="28">
        <f t="shared" si="317"/>
        <v>-124406779.10648136</v>
      </c>
      <c r="AB78" s="28">
        <f t="shared" si="317"/>
        <v>-123379837.2499999</v>
      </c>
      <c r="AC78" s="28">
        <f t="shared" si="317"/>
        <v>-122353951.21296287</v>
      </c>
      <c r="AD78" s="28">
        <f t="shared" si="317"/>
        <v>-121329120.99537027</v>
      </c>
      <c r="AE78" s="28">
        <f t="shared" si="317"/>
        <v>-120305346.59722215</v>
      </c>
      <c r="AF78" s="28">
        <f t="shared" si="317"/>
        <v>-119282628.01851845</v>
      </c>
      <c r="AG78" s="28">
        <f t="shared" si="317"/>
        <v>-118260965.25925919</v>
      </c>
      <c r="AH78" s="28">
        <f t="shared" si="317"/>
        <v>-117240358.3194444</v>
      </c>
      <c r="AI78" s="28">
        <f t="shared" si="317"/>
        <v>-116220807.19907404</v>
      </c>
      <c r="AJ78" s="28">
        <f t="shared" si="317"/>
        <v>-115202311.89814812</v>
      </c>
      <c r="AK78" s="28">
        <f t="shared" si="317"/>
        <v>-114184872.41666666</v>
      </c>
      <c r="AL78" s="28">
        <f t="shared" si="317"/>
        <v>-113168488.75462963</v>
      </c>
      <c r="AM78" s="28">
        <f t="shared" si="317"/>
        <v>-112153160.91203704</v>
      </c>
    </row>
    <row r="79" spans="2:63" ht="15.75" hidden="1" outlineLevel="1" thickBot="1" x14ac:dyDescent="0.3">
      <c r="B79" s="49">
        <f>+(C79+1)^12-1</f>
        <v>0.11669418448933833</v>
      </c>
      <c r="C79" s="50">
        <f>+IRR(C78:AM78)</f>
        <v>9.24015403047318E-3</v>
      </c>
    </row>
    <row r="80" spans="2:63" hidden="1" outlineLevel="1" x14ac:dyDescent="0.25"/>
    <row r="81" spans="2:39" ht="18.75" hidden="1" outlineLevel="1" x14ac:dyDescent="0.3">
      <c r="B81" s="30" t="s">
        <v>66</v>
      </c>
      <c r="C81" s="29">
        <v>0</v>
      </c>
      <c r="D81" s="29">
        <v>1</v>
      </c>
      <c r="E81" s="29">
        <f>+D81+1</f>
        <v>2</v>
      </c>
      <c r="F81" s="29">
        <f t="shared" ref="F81" si="318">+E81+1</f>
        <v>3</v>
      </c>
      <c r="G81" s="29">
        <f t="shared" ref="G81" si="319">+F81+1</f>
        <v>4</v>
      </c>
      <c r="H81" s="29">
        <f t="shared" ref="H81" si="320">+G81+1</f>
        <v>5</v>
      </c>
      <c r="I81" s="29">
        <f t="shared" ref="I81" si="321">+H81+1</f>
        <v>6</v>
      </c>
      <c r="J81" s="29">
        <f t="shared" ref="J81" si="322">+I81+1</f>
        <v>7</v>
      </c>
      <c r="K81" s="29">
        <f t="shared" ref="K81" si="323">+J81+1</f>
        <v>8</v>
      </c>
      <c r="L81" s="29">
        <f t="shared" ref="L81" si="324">+K81+1</f>
        <v>9</v>
      </c>
      <c r="M81" s="29">
        <f t="shared" ref="M81" si="325">+L81+1</f>
        <v>10</v>
      </c>
      <c r="N81" s="29">
        <f t="shared" ref="N81" si="326">+M81+1</f>
        <v>11</v>
      </c>
      <c r="O81" s="29">
        <f t="shared" ref="O81" si="327">+N81+1</f>
        <v>12</v>
      </c>
      <c r="P81" s="29">
        <f t="shared" ref="P81" si="328">+O81+1</f>
        <v>13</v>
      </c>
      <c r="Q81" s="29">
        <f t="shared" ref="Q81" si="329">+P81+1</f>
        <v>14</v>
      </c>
      <c r="R81" s="29">
        <f t="shared" ref="R81" si="330">+Q81+1</f>
        <v>15</v>
      </c>
      <c r="S81" s="29">
        <f t="shared" ref="S81" si="331">+R81+1</f>
        <v>16</v>
      </c>
      <c r="T81" s="29">
        <f t="shared" ref="T81" si="332">+S81+1</f>
        <v>17</v>
      </c>
      <c r="U81" s="29">
        <f t="shared" ref="U81" si="333">+T81+1</f>
        <v>18</v>
      </c>
      <c r="V81" s="29">
        <f t="shared" ref="V81" si="334">+U81+1</f>
        <v>19</v>
      </c>
      <c r="W81" s="29">
        <f t="shared" ref="W81" si="335">+V81+1</f>
        <v>20</v>
      </c>
      <c r="X81" s="29">
        <f t="shared" ref="X81" si="336">+W81+1</f>
        <v>21</v>
      </c>
      <c r="Y81" s="29">
        <f t="shared" ref="Y81" si="337">+X81+1</f>
        <v>22</v>
      </c>
      <c r="Z81" s="29">
        <f t="shared" ref="Z81" si="338">+Y81+1</f>
        <v>23</v>
      </c>
      <c r="AA81" s="29">
        <f t="shared" ref="AA81" si="339">+Z81+1</f>
        <v>24</v>
      </c>
      <c r="AB81" s="29">
        <f t="shared" ref="AB81" si="340">+AA81+1</f>
        <v>25</v>
      </c>
      <c r="AC81" s="29">
        <f t="shared" ref="AC81" si="341">+AB81+1</f>
        <v>26</v>
      </c>
      <c r="AD81" s="29">
        <f t="shared" ref="AD81" si="342">+AC81+1</f>
        <v>27</v>
      </c>
      <c r="AE81" s="29">
        <f t="shared" ref="AE81" si="343">+AD81+1</f>
        <v>28</v>
      </c>
      <c r="AF81" s="29">
        <f t="shared" ref="AF81" si="344">+AE81+1</f>
        <v>29</v>
      </c>
      <c r="AG81" s="29">
        <f t="shared" ref="AG81" si="345">+AF81+1</f>
        <v>30</v>
      </c>
      <c r="AH81" s="29">
        <f t="shared" ref="AH81" si="346">+AG81+1</f>
        <v>31</v>
      </c>
      <c r="AI81" s="29">
        <f t="shared" ref="AI81" si="347">+AH81+1</f>
        <v>32</v>
      </c>
      <c r="AJ81" s="29">
        <f t="shared" ref="AJ81" si="348">+AI81+1</f>
        <v>33</v>
      </c>
      <c r="AK81" s="29">
        <f t="shared" ref="AK81" si="349">+AJ81+1</f>
        <v>34</v>
      </c>
      <c r="AL81" s="29">
        <f t="shared" ref="AL81" si="350">+AK81+1</f>
        <v>35</v>
      </c>
      <c r="AM81" s="29">
        <f t="shared" ref="AM81" si="351">+AL81+1</f>
        <v>36</v>
      </c>
    </row>
    <row r="82" spans="2:39" ht="18.75" hidden="1" outlineLevel="2" x14ac:dyDescent="0.3">
      <c r="B82" s="30" t="s">
        <v>71</v>
      </c>
      <c r="C82" s="29" t="s">
        <v>34</v>
      </c>
      <c r="D82" s="29" t="s">
        <v>10</v>
      </c>
      <c r="E82" s="29" t="s">
        <v>11</v>
      </c>
      <c r="F82" s="29" t="s">
        <v>12</v>
      </c>
      <c r="G82" s="29" t="s">
        <v>13</v>
      </c>
      <c r="H82" s="29" t="s">
        <v>14</v>
      </c>
      <c r="I82" s="29" t="s">
        <v>15</v>
      </c>
      <c r="J82" s="29" t="s">
        <v>16</v>
      </c>
      <c r="K82" s="29" t="s">
        <v>17</v>
      </c>
      <c r="L82" s="29" t="s">
        <v>18</v>
      </c>
      <c r="M82" s="29" t="s">
        <v>19</v>
      </c>
      <c r="N82" s="29" t="s">
        <v>20</v>
      </c>
      <c r="O82" s="29" t="s">
        <v>21</v>
      </c>
      <c r="P82" s="29" t="s">
        <v>22</v>
      </c>
      <c r="Q82" s="29" t="s">
        <v>23</v>
      </c>
      <c r="R82" s="29" t="s">
        <v>24</v>
      </c>
      <c r="S82" s="29" t="s">
        <v>25</v>
      </c>
      <c r="T82" s="29" t="s">
        <v>26</v>
      </c>
      <c r="U82" s="29" t="s">
        <v>27</v>
      </c>
      <c r="V82" s="29" t="s">
        <v>28</v>
      </c>
      <c r="W82" s="29" t="s">
        <v>29</v>
      </c>
      <c r="X82" s="29" t="s">
        <v>30</v>
      </c>
      <c r="Y82" s="29" t="s">
        <v>31</v>
      </c>
      <c r="Z82" s="29" t="s">
        <v>32</v>
      </c>
      <c r="AA82" s="29" t="s">
        <v>33</v>
      </c>
      <c r="AB82" s="29" t="s">
        <v>42</v>
      </c>
      <c r="AC82" s="29" t="s">
        <v>43</v>
      </c>
      <c r="AD82" s="29" t="s">
        <v>44</v>
      </c>
      <c r="AE82" s="29" t="s">
        <v>45</v>
      </c>
      <c r="AF82" s="29" t="s">
        <v>46</v>
      </c>
      <c r="AG82" s="29" t="s">
        <v>47</v>
      </c>
      <c r="AH82" s="29" t="s">
        <v>48</v>
      </c>
      <c r="AI82" s="29" t="s">
        <v>49</v>
      </c>
      <c r="AJ82" s="29" t="s">
        <v>50</v>
      </c>
      <c r="AK82" s="29" t="s">
        <v>51</v>
      </c>
      <c r="AL82" s="29" t="s">
        <v>52</v>
      </c>
      <c r="AM82" s="29" t="s">
        <v>53</v>
      </c>
    </row>
    <row r="83" spans="2:39" hidden="1" outlineLevel="2" x14ac:dyDescent="0.25">
      <c r="B83" s="27" t="s">
        <v>54</v>
      </c>
      <c r="C83" s="28">
        <f>+C78</f>
        <v>4001000000</v>
      </c>
      <c r="D83" s="28">
        <f>+C83+D85</f>
        <v>3889861111.1111112</v>
      </c>
      <c r="E83" s="28">
        <f t="shared" ref="E83:AM83" si="352">+D83+E85</f>
        <v>3781809413.5802469</v>
      </c>
      <c r="F83" s="28">
        <f t="shared" si="352"/>
        <v>3676759152.0919065</v>
      </c>
      <c r="G83" s="28">
        <f t="shared" si="352"/>
        <v>3574626953.4226871</v>
      </c>
      <c r="H83" s="28">
        <f t="shared" si="352"/>
        <v>3475331760.2720571</v>
      </c>
      <c r="I83" s="28">
        <f t="shared" si="352"/>
        <v>3378794766.9311666</v>
      </c>
      <c r="J83" s="28">
        <f t="shared" si="352"/>
        <v>3284939356.7386341</v>
      </c>
      <c r="K83" s="28">
        <f t="shared" si="352"/>
        <v>3193691041.2736721</v>
      </c>
      <c r="L83" s="28">
        <f t="shared" si="352"/>
        <v>3104977401.2382922</v>
      </c>
      <c r="M83" s="28">
        <f t="shared" si="352"/>
        <v>3018728028.9816728</v>
      </c>
      <c r="N83" s="28">
        <f t="shared" si="352"/>
        <v>2934874472.6210709</v>
      </c>
      <c r="O83" s="28">
        <f t="shared" si="352"/>
        <v>2853350181.7149301</v>
      </c>
      <c r="P83" s="28">
        <f t="shared" si="352"/>
        <v>2774090454.4450707</v>
      </c>
      <c r="Q83" s="28">
        <f t="shared" si="352"/>
        <v>2697032386.2660408</v>
      </c>
      <c r="R83" s="28">
        <f t="shared" si="352"/>
        <v>2622114819.9808731</v>
      </c>
      <c r="S83" s="28">
        <f t="shared" si="352"/>
        <v>2549278297.2036266</v>
      </c>
      <c r="T83" s="28">
        <f t="shared" si="352"/>
        <v>2478465011.1701927</v>
      </c>
      <c r="U83" s="28">
        <f t="shared" si="352"/>
        <v>2409618760.8599095</v>
      </c>
      <c r="V83" s="28">
        <f t="shared" si="352"/>
        <v>2342684906.3915787</v>
      </c>
      <c r="W83" s="28">
        <f t="shared" si="352"/>
        <v>2277610325.6584792</v>
      </c>
      <c r="X83" s="28">
        <f t="shared" si="352"/>
        <v>2214343372.1679659</v>
      </c>
      <c r="Y83" s="28">
        <f t="shared" si="352"/>
        <v>2152833834.0521889</v>
      </c>
      <c r="Z83" s="28">
        <f t="shared" si="352"/>
        <v>2093032894.2174058</v>
      </c>
      <c r="AA83" s="28">
        <f t="shared" si="352"/>
        <v>2034893091.6002557</v>
      </c>
      <c r="AB83" s="28">
        <f t="shared" si="352"/>
        <v>1978368283.5002487</v>
      </c>
      <c r="AC83" s="28">
        <f t="shared" si="352"/>
        <v>1923413608.958575</v>
      </c>
      <c r="AD83" s="28">
        <f t="shared" si="352"/>
        <v>1869985453.15417</v>
      </c>
      <c r="AE83" s="28">
        <f t="shared" si="352"/>
        <v>1818041412.7887764</v>
      </c>
      <c r="AF83" s="28">
        <f t="shared" si="352"/>
        <v>1767540262.4335327</v>
      </c>
      <c r="AG83" s="28">
        <f t="shared" si="352"/>
        <v>1718441921.810379</v>
      </c>
      <c r="AH83" s="28">
        <f t="shared" si="352"/>
        <v>1670707423.9823129</v>
      </c>
      <c r="AI83" s="28">
        <f t="shared" si="352"/>
        <v>1624298884.4272487</v>
      </c>
      <c r="AJ83" s="28">
        <f t="shared" si="352"/>
        <v>1579179470.9709363</v>
      </c>
      <c r="AK83" s="28">
        <f t="shared" si="352"/>
        <v>1535313374.5550771</v>
      </c>
      <c r="AL83" s="28">
        <f t="shared" si="352"/>
        <v>1492665780.817436</v>
      </c>
      <c r="AM83" s="28">
        <f t="shared" si="352"/>
        <v>1451202842.461396</v>
      </c>
    </row>
    <row r="84" spans="2:39" hidden="1" outlineLevel="2" x14ac:dyDescent="0.25">
      <c r="B84" s="27" t="s">
        <v>37</v>
      </c>
      <c r="C84" s="27"/>
      <c r="D84" s="28">
        <f>-C83*$C$14</f>
        <v>-30007500.00000025</v>
      </c>
      <c r="E84" s="28">
        <f t="shared" ref="E84:AM84" si="353">-D83*$C$14</f>
        <v>-29173958.333333574</v>
      </c>
      <c r="F84" s="28">
        <f t="shared" si="353"/>
        <v>-28363570.601852085</v>
      </c>
      <c r="G84" s="28">
        <f t="shared" si="353"/>
        <v>-27575693.640689529</v>
      </c>
      <c r="H84" s="28">
        <f t="shared" si="353"/>
        <v>-26809702.150670376</v>
      </c>
      <c r="I84" s="28">
        <f t="shared" si="353"/>
        <v>-26064988.202040642</v>
      </c>
      <c r="J84" s="28">
        <f t="shared" si="353"/>
        <v>-25340960.751983959</v>
      </c>
      <c r="K84" s="28">
        <f t="shared" si="353"/>
        <v>-24637045.175539959</v>
      </c>
      <c r="L84" s="28">
        <f t="shared" si="353"/>
        <v>-23952682.80955274</v>
      </c>
      <c r="M84" s="28">
        <f t="shared" si="353"/>
        <v>-23287330.509287383</v>
      </c>
      <c r="N84" s="28">
        <f t="shared" si="353"/>
        <v>-22640460.217362732</v>
      </c>
      <c r="O84" s="28">
        <f t="shared" si="353"/>
        <v>-22011558.544658214</v>
      </c>
      <c r="P84" s="28">
        <f t="shared" si="353"/>
        <v>-21400126.362862151</v>
      </c>
      <c r="Q84" s="28">
        <f t="shared" si="353"/>
        <v>-20805678.408338204</v>
      </c>
      <c r="R84" s="28">
        <f t="shared" si="353"/>
        <v>-20227742.896995474</v>
      </c>
      <c r="S84" s="28">
        <f t="shared" si="353"/>
        <v>-19665861.149856713</v>
      </c>
      <c r="T84" s="28">
        <f t="shared" si="353"/>
        <v>-19119587.229027357</v>
      </c>
      <c r="U84" s="28">
        <f t="shared" si="353"/>
        <v>-18588487.583776601</v>
      </c>
      <c r="V84" s="28">
        <f t="shared" si="353"/>
        <v>-18072140.706449471</v>
      </c>
      <c r="W84" s="28">
        <f t="shared" si="353"/>
        <v>-17570136.797936987</v>
      </c>
      <c r="X84" s="28">
        <f t="shared" si="353"/>
        <v>-17082077.442438737</v>
      </c>
      <c r="Y84" s="28">
        <f t="shared" si="353"/>
        <v>-16607575.291259881</v>
      </c>
      <c r="Z84" s="28">
        <f t="shared" si="353"/>
        <v>-16146253.755391551</v>
      </c>
      <c r="AA84" s="28">
        <f t="shared" si="353"/>
        <v>-15697746.706630673</v>
      </c>
      <c r="AB84" s="28">
        <f t="shared" si="353"/>
        <v>-15261698.187002044</v>
      </c>
      <c r="AC84" s="28">
        <f t="shared" si="353"/>
        <v>-14837762.126251988</v>
      </c>
      <c r="AD84" s="28">
        <f t="shared" si="353"/>
        <v>-14425602.067189433</v>
      </c>
      <c r="AE84" s="28">
        <f t="shared" si="353"/>
        <v>-14024890.898656391</v>
      </c>
      <c r="AF84" s="28">
        <f t="shared" si="353"/>
        <v>-13635310.595915936</v>
      </c>
      <c r="AG84" s="28">
        <f t="shared" si="353"/>
        <v>-13256551.968251605</v>
      </c>
      <c r="AH84" s="28">
        <f t="shared" si="353"/>
        <v>-12888314.41357795</v>
      </c>
      <c r="AI84" s="28">
        <f t="shared" si="353"/>
        <v>-12530305.67986745</v>
      </c>
      <c r="AJ84" s="28">
        <f t="shared" si="353"/>
        <v>-12182241.633204466</v>
      </c>
      <c r="AK84" s="28">
        <f t="shared" si="353"/>
        <v>-11843846.03228212</v>
      </c>
      <c r="AL84" s="28">
        <f t="shared" si="353"/>
        <v>-11514850.309163174</v>
      </c>
      <c r="AM84" s="28">
        <f t="shared" si="353"/>
        <v>-11194993.356130863</v>
      </c>
    </row>
    <row r="85" spans="2:39" hidden="1" outlineLevel="2" x14ac:dyDescent="0.25">
      <c r="B85" s="27" t="s">
        <v>36</v>
      </c>
      <c r="C85" s="27"/>
      <c r="D85" s="28">
        <f>-C$95/$C$6</f>
        <v>-111138888.8888889</v>
      </c>
      <c r="E85" s="28">
        <f t="shared" ref="E85:AM85" si="354">-D$95/$C$6</f>
        <v>-108051697.53086419</v>
      </c>
      <c r="F85" s="28">
        <f t="shared" si="354"/>
        <v>-105050261.4883402</v>
      </c>
      <c r="G85" s="28">
        <f t="shared" si="354"/>
        <v>-102132198.66921963</v>
      </c>
      <c r="H85" s="28">
        <f t="shared" si="354"/>
        <v>-99295193.150630191</v>
      </c>
      <c r="I85" s="28">
        <f t="shared" si="354"/>
        <v>-96536993.340890467</v>
      </c>
      <c r="J85" s="28">
        <f t="shared" si="354"/>
        <v>-93855410.192532405</v>
      </c>
      <c r="K85" s="28">
        <f t="shared" si="354"/>
        <v>-91248315.464962065</v>
      </c>
      <c r="L85" s="28">
        <f t="shared" si="354"/>
        <v>-88713640.035379782</v>
      </c>
      <c r="M85" s="28">
        <f t="shared" si="354"/>
        <v>-86249372.25661923</v>
      </c>
      <c r="N85" s="28">
        <f t="shared" si="354"/>
        <v>-83853556.360602021</v>
      </c>
      <c r="O85" s="28">
        <f t="shared" si="354"/>
        <v>-81524290.906140864</v>
      </c>
      <c r="P85" s="28">
        <f t="shared" si="354"/>
        <v>-79259727.269859165</v>
      </c>
      <c r="Q85" s="28">
        <f t="shared" si="354"/>
        <v>-77058068.179029748</v>
      </c>
      <c r="R85" s="28">
        <f t="shared" si="354"/>
        <v>-74917566.285167798</v>
      </c>
      <c r="S85" s="28">
        <f t="shared" si="354"/>
        <v>-72836522.777246475</v>
      </c>
      <c r="T85" s="28">
        <f t="shared" si="354"/>
        <v>-70813286.033434078</v>
      </c>
      <c r="U85" s="28">
        <f t="shared" si="354"/>
        <v>-68846250.310283124</v>
      </c>
      <c r="V85" s="28">
        <f t="shared" si="354"/>
        <v>-66933854.468330823</v>
      </c>
      <c r="W85" s="28">
        <f t="shared" si="354"/>
        <v>-65074580.733099408</v>
      </c>
      <c r="X85" s="28">
        <f t="shared" si="354"/>
        <v>-63266953.49051331</v>
      </c>
      <c r="Y85" s="28">
        <f t="shared" si="354"/>
        <v>-61509538.115776829</v>
      </c>
      <c r="Z85" s="28">
        <f t="shared" si="354"/>
        <v>-59800939.834783025</v>
      </c>
      <c r="AA85" s="28">
        <f t="shared" si="354"/>
        <v>-58139802.617150158</v>
      </c>
      <c r="AB85" s="28">
        <f t="shared" si="354"/>
        <v>-56524808.100007102</v>
      </c>
      <c r="AC85" s="28">
        <f t="shared" si="354"/>
        <v>-54954674.541673571</v>
      </c>
      <c r="AD85" s="28">
        <f t="shared" si="354"/>
        <v>-53428155.804404862</v>
      </c>
      <c r="AE85" s="28">
        <f t="shared" si="354"/>
        <v>-51944040.365393609</v>
      </c>
      <c r="AF85" s="28">
        <f t="shared" si="354"/>
        <v>-50501150.355243787</v>
      </c>
      <c r="AG85" s="28">
        <f t="shared" si="354"/>
        <v>-49098340.623153687</v>
      </c>
      <c r="AH85" s="28">
        <f t="shared" si="354"/>
        <v>-47734497.828066081</v>
      </c>
      <c r="AI85" s="28">
        <f t="shared" si="354"/>
        <v>-46408539.555064246</v>
      </c>
      <c r="AJ85" s="28">
        <f t="shared" si="354"/>
        <v>-45119413.456312463</v>
      </c>
      <c r="AK85" s="28">
        <f t="shared" si="354"/>
        <v>-43866096.415859342</v>
      </c>
      <c r="AL85" s="28">
        <f t="shared" si="354"/>
        <v>-42647593.737641029</v>
      </c>
      <c r="AM85" s="28">
        <f t="shared" si="354"/>
        <v>-41462938.356039889</v>
      </c>
    </row>
    <row r="86" spans="2:39" hidden="1" outlineLevel="2" x14ac:dyDescent="0.25">
      <c r="B86" s="27" t="s">
        <v>38</v>
      </c>
      <c r="C86" s="27"/>
      <c r="D86" s="28">
        <f>+SUM(D84:D85)</f>
        <v>-141146388.88888913</v>
      </c>
      <c r="E86" s="28">
        <f>+SUM(E84:E85)</f>
        <v>-137225655.86419776</v>
      </c>
      <c r="F86" s="28">
        <f t="shared" ref="F86:AM86" si="355">+SUM(F84:F85)</f>
        <v>-133413832.09019229</v>
      </c>
      <c r="G86" s="28">
        <f t="shared" si="355"/>
        <v>-129707892.30990916</v>
      </c>
      <c r="H86" s="28">
        <f t="shared" si="355"/>
        <v>-126104895.30130057</v>
      </c>
      <c r="I86" s="28">
        <f t="shared" si="355"/>
        <v>-122601981.54293111</v>
      </c>
      <c r="J86" s="28">
        <f t="shared" si="355"/>
        <v>-119196370.94451636</v>
      </c>
      <c r="K86" s="28">
        <f t="shared" si="355"/>
        <v>-115885360.64050202</v>
      </c>
      <c r="L86" s="28">
        <f t="shared" si="355"/>
        <v>-112666322.84493253</v>
      </c>
      <c r="M86" s="28">
        <f t="shared" si="355"/>
        <v>-109536702.76590662</v>
      </c>
      <c r="N86" s="28">
        <f t="shared" si="355"/>
        <v>-106494016.57796475</v>
      </c>
      <c r="O86" s="28">
        <f t="shared" si="355"/>
        <v>-103535849.45079908</v>
      </c>
      <c r="P86" s="28">
        <f t="shared" si="355"/>
        <v>-100659853.63272132</v>
      </c>
      <c r="Q86" s="28">
        <f t="shared" si="355"/>
        <v>-97863746.587367952</v>
      </c>
      <c r="R86" s="28">
        <f t="shared" si="355"/>
        <v>-95145309.182163268</v>
      </c>
      <c r="S86" s="28">
        <f t="shared" si="355"/>
        <v>-92502383.927103192</v>
      </c>
      <c r="T86" s="28">
        <f t="shared" si="355"/>
        <v>-89932873.262461439</v>
      </c>
      <c r="U86" s="28">
        <f t="shared" si="355"/>
        <v>-87434737.894059718</v>
      </c>
      <c r="V86" s="28">
        <f t="shared" si="355"/>
        <v>-85005995.174780294</v>
      </c>
      <c r="W86" s="28">
        <f t="shared" si="355"/>
        <v>-82644717.531036392</v>
      </c>
      <c r="X86" s="28">
        <f t="shared" si="355"/>
        <v>-80349030.932952046</v>
      </c>
      <c r="Y86" s="28">
        <f t="shared" si="355"/>
        <v>-78117113.407036707</v>
      </c>
      <c r="Z86" s="28">
        <f t="shared" si="355"/>
        <v>-75947193.590174571</v>
      </c>
      <c r="AA86" s="28">
        <f t="shared" si="355"/>
        <v>-73837549.323780835</v>
      </c>
      <c r="AB86" s="28">
        <f t="shared" si="355"/>
        <v>-71786506.28700915</v>
      </c>
      <c r="AC86" s="28">
        <f t="shared" si="355"/>
        <v>-69792436.667925566</v>
      </c>
      <c r="AD86" s="28">
        <f t="shared" si="355"/>
        <v>-67853757.871594295</v>
      </c>
      <c r="AE86" s="28">
        <f t="shared" si="355"/>
        <v>-65968931.264049999</v>
      </c>
      <c r="AF86" s="28">
        <f t="shared" si="355"/>
        <v>-64136460.951159723</v>
      </c>
      <c r="AG86" s="28">
        <f t="shared" si="355"/>
        <v>-62354892.591405287</v>
      </c>
      <c r="AH86" s="28">
        <f t="shared" si="355"/>
        <v>-60622812.241644032</v>
      </c>
      <c r="AI86" s="28">
        <f t="shared" si="355"/>
        <v>-58938845.234931692</v>
      </c>
      <c r="AJ86" s="28">
        <f t="shared" si="355"/>
        <v>-57301655.08951693</v>
      </c>
      <c r="AK86" s="28">
        <f t="shared" si="355"/>
        <v>-55709942.448141463</v>
      </c>
      <c r="AL86" s="28">
        <f t="shared" si="355"/>
        <v>-54162444.046804205</v>
      </c>
      <c r="AM86" s="28">
        <f t="shared" si="355"/>
        <v>-52657931.71217075</v>
      </c>
    </row>
    <row r="87" spans="2:39" hidden="1" outlineLevel="2" x14ac:dyDescent="0.25">
      <c r="B87" s="55" t="s">
        <v>72</v>
      </c>
      <c r="C87" s="31"/>
      <c r="D87" s="54">
        <f>-$C$8</f>
        <v>-42829</v>
      </c>
      <c r="E87" s="54">
        <f>+D87</f>
        <v>-42829</v>
      </c>
      <c r="F87" s="54">
        <f t="shared" ref="F87" si="356">+E87</f>
        <v>-42829</v>
      </c>
      <c r="G87" s="54">
        <f t="shared" ref="G87" si="357">+F87</f>
        <v>-42829</v>
      </c>
      <c r="H87" s="54">
        <f t="shared" ref="H87" si="358">+G87</f>
        <v>-42829</v>
      </c>
      <c r="I87" s="54">
        <f t="shared" ref="I87" si="359">+H87</f>
        <v>-42829</v>
      </c>
      <c r="J87" s="54">
        <f t="shared" ref="J87" si="360">+I87</f>
        <v>-42829</v>
      </c>
      <c r="K87" s="54">
        <f t="shared" ref="K87" si="361">+J87</f>
        <v>-42829</v>
      </c>
      <c r="L87" s="54">
        <f t="shared" ref="L87" si="362">+K87</f>
        <v>-42829</v>
      </c>
      <c r="M87" s="54">
        <f t="shared" ref="M87" si="363">+L87</f>
        <v>-42829</v>
      </c>
      <c r="N87" s="54">
        <f t="shared" ref="N87" si="364">+M87</f>
        <v>-42829</v>
      </c>
      <c r="O87" s="54">
        <f t="shared" ref="O87" si="365">+N87</f>
        <v>-42829</v>
      </c>
      <c r="P87" s="54">
        <f t="shared" ref="P87" si="366">+O87</f>
        <v>-42829</v>
      </c>
      <c r="Q87" s="54">
        <f t="shared" ref="Q87" si="367">+P87</f>
        <v>-42829</v>
      </c>
      <c r="R87" s="54">
        <f t="shared" ref="R87" si="368">+Q87</f>
        <v>-42829</v>
      </c>
      <c r="S87" s="54">
        <f t="shared" ref="S87" si="369">+R87</f>
        <v>-42829</v>
      </c>
      <c r="T87" s="54">
        <f t="shared" ref="T87" si="370">+S87</f>
        <v>-42829</v>
      </c>
      <c r="U87" s="54">
        <f t="shared" ref="U87" si="371">+T87</f>
        <v>-42829</v>
      </c>
      <c r="V87" s="54">
        <f t="shared" ref="V87" si="372">+U87</f>
        <v>-42829</v>
      </c>
      <c r="W87" s="54">
        <f t="shared" ref="W87" si="373">+V87</f>
        <v>-42829</v>
      </c>
      <c r="X87" s="54">
        <f t="shared" ref="X87" si="374">+W87</f>
        <v>-42829</v>
      </c>
      <c r="Y87" s="54">
        <f t="shared" ref="Y87" si="375">+X87</f>
        <v>-42829</v>
      </c>
      <c r="Z87" s="54">
        <f t="shared" ref="Z87" si="376">+Y87</f>
        <v>-42829</v>
      </c>
      <c r="AA87" s="54">
        <f t="shared" ref="AA87" si="377">+Z87</f>
        <v>-42829</v>
      </c>
      <c r="AB87" s="54">
        <f t="shared" ref="AB87" si="378">+AA87</f>
        <v>-42829</v>
      </c>
      <c r="AC87" s="54">
        <f t="shared" ref="AC87" si="379">+AB87</f>
        <v>-42829</v>
      </c>
      <c r="AD87" s="54">
        <f t="shared" ref="AD87" si="380">+AC87</f>
        <v>-42829</v>
      </c>
      <c r="AE87" s="54">
        <f t="shared" ref="AE87" si="381">+AD87</f>
        <v>-42829</v>
      </c>
      <c r="AF87" s="54">
        <f t="shared" ref="AF87" si="382">+AE87</f>
        <v>-42829</v>
      </c>
      <c r="AG87" s="54">
        <f t="shared" ref="AG87" si="383">+AF87</f>
        <v>-42829</v>
      </c>
      <c r="AH87" s="54">
        <f t="shared" ref="AH87" si="384">+AG87</f>
        <v>-42829</v>
      </c>
      <c r="AI87" s="54">
        <f t="shared" ref="AI87" si="385">+AH87</f>
        <v>-42829</v>
      </c>
      <c r="AJ87" s="54">
        <f t="shared" ref="AJ87" si="386">+AI87</f>
        <v>-42829</v>
      </c>
      <c r="AK87" s="54">
        <f t="shared" ref="AK87" si="387">+AJ87</f>
        <v>-42829</v>
      </c>
      <c r="AL87" s="54">
        <f t="shared" ref="AL87" si="388">+AK87</f>
        <v>-42829</v>
      </c>
      <c r="AM87" s="54">
        <f t="shared" ref="AM87" si="389">+AL87</f>
        <v>-42829</v>
      </c>
    </row>
    <row r="88" spans="2:39" hidden="1" outlineLevel="2" x14ac:dyDescent="0.25">
      <c r="B88" s="27" t="s">
        <v>39</v>
      </c>
      <c r="C88" s="27"/>
      <c r="D88" s="28">
        <f>+SUM(D84:$AM84)+SUM(D85:$AM85)+SUM(D87:$AM87)</f>
        <v>-3239784234.0740318</v>
      </c>
      <c r="E88" s="28">
        <f>+SUM(E84:$AM84)+SUM(E85:$AM85)+SUM(E87:$AM87)</f>
        <v>-3098595016.1851425</v>
      </c>
      <c r="F88" s="28">
        <f>+SUM(F84:$AM84)+SUM(F85:$AM85)+SUM(F87:$AM87)</f>
        <v>-2961326531.3209453</v>
      </c>
      <c r="G88" s="28">
        <f>+SUM(G84:$AM84)+SUM(G85:$AM85)+SUM(G87:$AM87)</f>
        <v>-2827869870.2307529</v>
      </c>
      <c r="H88" s="28">
        <f>+SUM(H84:$AM84)+SUM(H85:$AM85)+SUM(H87:$AM87)</f>
        <v>-2698119148.9208441</v>
      </c>
      <c r="I88" s="28">
        <f>+SUM(I84:$AM84)+SUM(I85:$AM85)+SUM(I87:$AM87)</f>
        <v>-2571971424.6195431</v>
      </c>
      <c r="J88" s="28">
        <f>+SUM(J84:$AM84)+SUM(J85:$AM85)+SUM(J87:$AM87)</f>
        <v>-2449326614.0766125</v>
      </c>
      <c r="K88" s="28">
        <f>+SUM(K84:$AM84)+SUM(K85:$AM85)+SUM(K87:$AM87)</f>
        <v>-2330087414.1320958</v>
      </c>
      <c r="L88" s="28">
        <f>+SUM(L84:$AM84)+SUM(L85:$AM85)+SUM(L87:$AM87)</f>
        <v>-2214159224.4915938</v>
      </c>
      <c r="M88" s="28">
        <f>+SUM(M84:$AM84)+SUM(M85:$AM85)+SUM(M87:$AM87)</f>
        <v>-2101450072.6466618</v>
      </c>
      <c r="N88" s="28">
        <f>+SUM(N84:$AM84)+SUM(N85:$AM85)+SUM(N87:$AM87)</f>
        <v>-1991870540.8807549</v>
      </c>
      <c r="O88" s="28">
        <f>+SUM(O84:$AM84)+SUM(O85:$AM85)+SUM(O87:$AM87)</f>
        <v>-1885333695.3027897</v>
      </c>
      <c r="P88" s="28">
        <f>+SUM(P84:$AM84)+SUM(P85:$AM85)+SUM(P87:$AM87)</f>
        <v>-1781755016.8519907</v>
      </c>
      <c r="Q88" s="28">
        <f>+SUM(Q84:$AM84)+SUM(Q85:$AM85)+SUM(Q87:$AM87)</f>
        <v>-1681052334.2192693</v>
      </c>
      <c r="R88" s="28">
        <f>+SUM(R84:$AM84)+SUM(R85:$AM85)+SUM(R87:$AM87)</f>
        <v>-1583145758.6319017</v>
      </c>
      <c r="S88" s="28">
        <f>+SUM(S84:$AM84)+SUM(S85:$AM85)+SUM(S87:$AM87)</f>
        <v>-1487957620.4497385</v>
      </c>
      <c r="T88" s="28">
        <f>+SUM(T84:$AM84)+SUM(T85:$AM85)+SUM(T87:$AM87)</f>
        <v>-1395412407.522635</v>
      </c>
      <c r="U88" s="28">
        <f>+SUM(U84:$AM84)+SUM(U85:$AM85)+SUM(U87:$AM87)</f>
        <v>-1305436705.2601736</v>
      </c>
      <c r="V88" s="28">
        <f>+SUM(V84:$AM84)+SUM(V85:$AM85)+SUM(V87:$AM87)</f>
        <v>-1217959138.3661139</v>
      </c>
      <c r="W88" s="28">
        <f>+SUM(W84:$AM84)+SUM(W85:$AM85)+SUM(W87:$AM87)</f>
        <v>-1132910314.1913335</v>
      </c>
      <c r="X88" s="28">
        <f>+SUM(X84:$AM84)+SUM(X85:$AM85)+SUM(X87:$AM87)</f>
        <v>-1050222767.6602972</v>
      </c>
      <c r="Y88" s="28">
        <f>+SUM(Y84:$AM84)+SUM(Y85:$AM85)+SUM(Y87:$AM87)</f>
        <v>-969830907.72734511</v>
      </c>
      <c r="Z88" s="28">
        <f>+SUM(Z84:$AM84)+SUM(Z85:$AM85)+SUM(Z87:$AM87)</f>
        <v>-891670965.32030857</v>
      </c>
      <c r="AA88" s="28">
        <f>+SUM(AA84:$AM84)+SUM(AA85:$AM85)+SUM(AA87:$AM87)</f>
        <v>-815680942.73013389</v>
      </c>
      <c r="AB88" s="28">
        <f>+SUM(AB84:$AM84)+SUM(AB85:$AM85)+SUM(AB87:$AM87)</f>
        <v>-741800564.406353</v>
      </c>
      <c r="AC88" s="28">
        <f>+SUM(AC84:$AM84)+SUM(AC85:$AM85)+SUM(AC87:$AM87)</f>
        <v>-669971229.119344</v>
      </c>
      <c r="AD88" s="28">
        <f>+SUM(AD84:$AM84)+SUM(AD85:$AM85)+SUM(AD87:$AM87)</f>
        <v>-600135963.4514184</v>
      </c>
      <c r="AE88" s="28">
        <f>+SUM(AE84:$AM84)+SUM(AE85:$AM85)+SUM(AE87:$AM87)</f>
        <v>-532239376.57982409</v>
      </c>
      <c r="AF88" s="28">
        <f>+SUM(AF84:$AM84)+SUM(AF85:$AM85)+SUM(AF87:$AM87)</f>
        <v>-466227616.31577408</v>
      </c>
      <c r="AG88" s="28">
        <f>+SUM(AG84:$AM84)+SUM(AG85:$AM85)+SUM(AG87:$AM87)</f>
        <v>-402048326.36461437</v>
      </c>
      <c r="AH88" s="28">
        <f>+SUM(AH84:$AM84)+SUM(AH85:$AM85)+SUM(AH87:$AM87)</f>
        <v>-339650604.7732091</v>
      </c>
      <c r="AI88" s="28">
        <f>+SUM(AI84:$AM84)+SUM(AI85:$AM85)+SUM(AI87:$AM87)</f>
        <v>-278984963.53156507</v>
      </c>
      <c r="AJ88" s="28">
        <f>+SUM(AJ84:$AM84)+SUM(AJ85:$AM85)+SUM(AJ87:$AM87)</f>
        <v>-220003289.29663333</v>
      </c>
      <c r="AK88" s="28">
        <f>+SUM(AK84:$AM84)+SUM(AK85:$AM85)+SUM(AK87:$AM87)</f>
        <v>-162658805.20711643</v>
      </c>
      <c r="AL88" s="28">
        <f>+SUM(AL84:$AM84)+SUM(AL85:$AM85)+SUM(AL87:$AM87)</f>
        <v>-106906033.75897495</v>
      </c>
      <c r="AM88" s="28">
        <f>+SUM(AM84:$AM84)+SUM(AM85:$AM85)+SUM(AM87:$AM87)</f>
        <v>-52700760.71217075</v>
      </c>
    </row>
    <row r="89" spans="2:39" hidden="1" outlineLevel="2" x14ac:dyDescent="0.25">
      <c r="B89" s="27" t="s">
        <v>40</v>
      </c>
      <c r="C89" s="28"/>
      <c r="D89" s="28">
        <f t="shared" ref="D89:AM89" si="390">+D88*$C$7/1000000</f>
        <v>-3887741.0808888385</v>
      </c>
      <c r="E89" s="28">
        <f t="shared" si="390"/>
        <v>-3718314.0194221707</v>
      </c>
      <c r="F89" s="28">
        <f t="shared" si="390"/>
        <v>-3553591.8375851344</v>
      </c>
      <c r="G89" s="28">
        <f t="shared" si="390"/>
        <v>-3393443.8442769032</v>
      </c>
      <c r="H89" s="28">
        <f t="shared" si="390"/>
        <v>-3237742.9787050127</v>
      </c>
      <c r="I89" s="28">
        <f t="shared" si="390"/>
        <v>-3086365.7095434517</v>
      </c>
      <c r="J89" s="28">
        <f t="shared" si="390"/>
        <v>-2939191.9368919348</v>
      </c>
      <c r="K89" s="28">
        <f t="shared" si="390"/>
        <v>-2796104.896958515</v>
      </c>
      <c r="L89" s="28">
        <f t="shared" si="390"/>
        <v>-2656991.0693899128</v>
      </c>
      <c r="M89" s="28">
        <f t="shared" si="390"/>
        <v>-2521740.0871759942</v>
      </c>
      <c r="N89" s="28">
        <f t="shared" si="390"/>
        <v>-2390244.6490569059</v>
      </c>
      <c r="O89" s="28">
        <f t="shared" si="390"/>
        <v>-2262400.4343633475</v>
      </c>
      <c r="P89" s="28">
        <f t="shared" si="390"/>
        <v>-2138106.0202223891</v>
      </c>
      <c r="Q89" s="28">
        <f t="shared" si="390"/>
        <v>-2017262.8010631232</v>
      </c>
      <c r="R89" s="28">
        <f t="shared" si="390"/>
        <v>-1899774.910358282</v>
      </c>
      <c r="S89" s="28">
        <f t="shared" si="390"/>
        <v>-1785549.1445396864</v>
      </c>
      <c r="T89" s="28">
        <f t="shared" si="390"/>
        <v>-1674494.8890271618</v>
      </c>
      <c r="U89" s="28">
        <f t="shared" si="390"/>
        <v>-1566524.0463122083</v>
      </c>
      <c r="V89" s="28">
        <f t="shared" si="390"/>
        <v>-1461550.9660393368</v>
      </c>
      <c r="W89" s="28">
        <f t="shared" si="390"/>
        <v>-1359492.3770296003</v>
      </c>
      <c r="X89" s="28">
        <f t="shared" si="390"/>
        <v>-1260267.3211923568</v>
      </c>
      <c r="Y89" s="28">
        <f t="shared" si="390"/>
        <v>-1163797.0892728141</v>
      </c>
      <c r="Z89" s="28">
        <f t="shared" si="390"/>
        <v>-1070005.1583843702</v>
      </c>
      <c r="AA89" s="28">
        <f t="shared" si="390"/>
        <v>-978817.1312761606</v>
      </c>
      <c r="AB89" s="28">
        <f t="shared" si="390"/>
        <v>-890160.67728762352</v>
      </c>
      <c r="AC89" s="28">
        <f t="shared" si="390"/>
        <v>-803965.47494321282</v>
      </c>
      <c r="AD89" s="28">
        <f t="shared" si="390"/>
        <v>-720163.15614170197</v>
      </c>
      <c r="AE89" s="28">
        <f t="shared" si="390"/>
        <v>-638687.25189578894</v>
      </c>
      <c r="AF89" s="28">
        <f t="shared" si="390"/>
        <v>-559473.13957892894</v>
      </c>
      <c r="AG89" s="28">
        <f t="shared" si="390"/>
        <v>-482457.99163753726</v>
      </c>
      <c r="AH89" s="28">
        <f t="shared" si="390"/>
        <v>-407580.72572785086</v>
      </c>
      <c r="AI89" s="28">
        <f t="shared" si="390"/>
        <v>-334781.95623787813</v>
      </c>
      <c r="AJ89" s="28">
        <f t="shared" si="390"/>
        <v>-264003.94715595996</v>
      </c>
      <c r="AK89" s="28">
        <f t="shared" si="390"/>
        <v>-195190.56624853969</v>
      </c>
      <c r="AL89" s="28">
        <f t="shared" si="390"/>
        <v>-128287.24051076995</v>
      </c>
      <c r="AM89" s="28">
        <f t="shared" si="390"/>
        <v>-63240.912854604896</v>
      </c>
    </row>
    <row r="90" spans="2:39" ht="15.75" hidden="1" outlineLevel="2" thickBot="1" x14ac:dyDescent="0.3">
      <c r="B90" s="27" t="s">
        <v>41</v>
      </c>
      <c r="C90" s="28">
        <f>+C83</f>
        <v>4001000000</v>
      </c>
      <c r="D90" s="28">
        <f>+D89+D86+D87</f>
        <v>-145076958.96977797</v>
      </c>
      <c r="E90" s="28">
        <f t="shared" ref="E90:AL90" si="391">+E89+E86+E87</f>
        <v>-140986798.88361993</v>
      </c>
      <c r="F90" s="28">
        <f t="shared" si="391"/>
        <v>-137010252.92777741</v>
      </c>
      <c r="G90" s="28">
        <f t="shared" si="391"/>
        <v>-133144165.15418607</v>
      </c>
      <c r="H90" s="28">
        <f t="shared" si="391"/>
        <v>-129385467.28000559</v>
      </c>
      <c r="I90" s="28">
        <f t="shared" si="391"/>
        <v>-125731176.25247456</v>
      </c>
      <c r="J90" s="28">
        <f t="shared" si="391"/>
        <v>-122178391.88140829</v>
      </c>
      <c r="K90" s="28">
        <f t="shared" si="391"/>
        <v>-118724294.53746054</v>
      </c>
      <c r="L90" s="28">
        <f t="shared" si="391"/>
        <v>-115366142.91432244</v>
      </c>
      <c r="M90" s="28">
        <f t="shared" si="391"/>
        <v>-112101271.85308261</v>
      </c>
      <c r="N90" s="28">
        <f t="shared" si="391"/>
        <v>-108927090.22702166</v>
      </c>
      <c r="O90" s="28">
        <f t="shared" si="391"/>
        <v>-105841078.88516243</v>
      </c>
      <c r="P90" s="28">
        <f t="shared" si="391"/>
        <v>-102840788.65294372</v>
      </c>
      <c r="Q90" s="28">
        <f t="shared" si="391"/>
        <v>-99923838.388431072</v>
      </c>
      <c r="R90" s="28">
        <f t="shared" si="391"/>
        <v>-97087913.092521548</v>
      </c>
      <c r="S90" s="28">
        <f t="shared" si="391"/>
        <v>-94330762.071642876</v>
      </c>
      <c r="T90" s="28">
        <f t="shared" si="391"/>
        <v>-91650197.151488602</v>
      </c>
      <c r="U90" s="28">
        <f t="shared" si="391"/>
        <v>-89044090.940371931</v>
      </c>
      <c r="V90" s="28">
        <f t="shared" si="391"/>
        <v>-86510375.140819624</v>
      </c>
      <c r="W90" s="28">
        <f t="shared" si="391"/>
        <v>-84047038.90806599</v>
      </c>
      <c r="X90" s="28">
        <f t="shared" si="391"/>
        <v>-81652127.2541444</v>
      </c>
      <c r="Y90" s="28">
        <f t="shared" si="391"/>
        <v>-79323739.496309519</v>
      </c>
      <c r="Z90" s="28">
        <f t="shared" si="391"/>
        <v>-77060027.748558939</v>
      </c>
      <c r="AA90" s="28">
        <f t="shared" si="391"/>
        <v>-74859195.455056995</v>
      </c>
      <c r="AB90" s="28">
        <f t="shared" si="391"/>
        <v>-72719495.964296773</v>
      </c>
      <c r="AC90" s="28">
        <f t="shared" si="391"/>
        <v>-70639231.142868772</v>
      </c>
      <c r="AD90" s="28">
        <f t="shared" si="391"/>
        <v>-68616750.027735993</v>
      </c>
      <c r="AE90" s="28">
        <f t="shared" si="391"/>
        <v>-66650447.515945785</v>
      </c>
      <c r="AF90" s="28">
        <f t="shared" si="391"/>
        <v>-64738763.090738654</v>
      </c>
      <c r="AG90" s="28">
        <f t="shared" si="391"/>
        <v>-62880179.583042823</v>
      </c>
      <c r="AH90" s="28">
        <f t="shared" si="391"/>
        <v>-61073221.967371881</v>
      </c>
      <c r="AI90" s="28">
        <f t="shared" si="391"/>
        <v>-59316456.191169567</v>
      </c>
      <c r="AJ90" s="28">
        <f t="shared" si="391"/>
        <v>-57608488.03667289</v>
      </c>
      <c r="AK90" s="28">
        <f t="shared" si="391"/>
        <v>-55947962.014389999</v>
      </c>
      <c r="AL90" s="28">
        <f t="shared" si="391"/>
        <v>-54333560.287314974</v>
      </c>
      <c r="AM90" s="57">
        <f>+AM89+AM86+AM87-AM83</f>
        <v>-1503966844.0864213</v>
      </c>
    </row>
    <row r="91" spans="2:39" ht="15.75" hidden="1" outlineLevel="2" thickBot="1" x14ac:dyDescent="0.3">
      <c r="B91" s="53">
        <f>+(C91+1)^12-1</f>
        <v>0.10288429716876846</v>
      </c>
      <c r="C91" s="50">
        <f>+IRR(C90:AM90)</f>
        <v>8.1941259470552641E-3</v>
      </c>
      <c r="D91" s="52"/>
      <c r="E91" s="52"/>
      <c r="F91" s="52"/>
      <c r="G91" s="52"/>
      <c r="H91" s="52"/>
      <c r="I91" s="52"/>
      <c r="J91" s="52"/>
      <c r="K91" s="52"/>
      <c r="L91" s="52"/>
      <c r="M91" s="52"/>
      <c r="N91" s="52"/>
      <c r="O91" s="52"/>
      <c r="P91" s="52"/>
      <c r="Q91" s="52"/>
      <c r="R91" s="52"/>
      <c r="S91" s="52"/>
      <c r="T91" s="52"/>
      <c r="U91" s="52"/>
      <c r="V91" s="52"/>
      <c r="W91" s="52"/>
      <c r="X91" s="52"/>
      <c r="Y91" s="52"/>
      <c r="Z91" s="52"/>
      <c r="AA91" s="52"/>
      <c r="AB91" s="52"/>
      <c r="AC91" s="52"/>
      <c r="AD91" s="52"/>
      <c r="AE91" s="52"/>
      <c r="AF91" s="52"/>
      <c r="AG91" s="52"/>
      <c r="AH91" s="52"/>
      <c r="AI91" s="52"/>
      <c r="AJ91" s="52"/>
      <c r="AK91" s="52"/>
      <c r="AL91" s="52"/>
      <c r="AM91" s="52"/>
    </row>
    <row r="92" spans="2:39" hidden="1" outlineLevel="2" x14ac:dyDescent="0.25">
      <c r="C92" s="6"/>
    </row>
    <row r="93" spans="2:39" ht="18.75" hidden="1" outlineLevel="1" x14ac:dyDescent="0.3">
      <c r="B93" s="30" t="s">
        <v>67</v>
      </c>
      <c r="C93" s="29">
        <v>0</v>
      </c>
      <c r="D93" s="29">
        <v>1</v>
      </c>
      <c r="E93" s="29">
        <f>+D93+1</f>
        <v>2</v>
      </c>
      <c r="F93" s="29">
        <f t="shared" ref="F93" si="392">+E93+1</f>
        <v>3</v>
      </c>
      <c r="G93" s="29">
        <f t="shared" ref="G93" si="393">+F93+1</f>
        <v>4</v>
      </c>
      <c r="H93" s="29">
        <f t="shared" ref="H93" si="394">+G93+1</f>
        <v>5</v>
      </c>
      <c r="I93" s="29">
        <f t="shared" ref="I93" si="395">+H93+1</f>
        <v>6</v>
      </c>
      <c r="J93" s="29">
        <f t="shared" ref="J93" si="396">+I93+1</f>
        <v>7</v>
      </c>
      <c r="K93" s="29">
        <f t="shared" ref="K93" si="397">+J93+1</f>
        <v>8</v>
      </c>
      <c r="L93" s="29">
        <f t="shared" ref="L93" si="398">+K93+1</f>
        <v>9</v>
      </c>
      <c r="M93" s="29">
        <f t="shared" ref="M93" si="399">+L93+1</f>
        <v>10</v>
      </c>
      <c r="N93" s="29">
        <f t="shared" ref="N93" si="400">+M93+1</f>
        <v>11</v>
      </c>
      <c r="O93" s="29">
        <f t="shared" ref="O93" si="401">+N93+1</f>
        <v>12</v>
      </c>
      <c r="P93" s="29">
        <f t="shared" ref="P93" si="402">+O93+1</f>
        <v>13</v>
      </c>
      <c r="Q93" s="29">
        <f t="shared" ref="Q93" si="403">+P93+1</f>
        <v>14</v>
      </c>
      <c r="R93" s="29">
        <f t="shared" ref="R93" si="404">+Q93+1</f>
        <v>15</v>
      </c>
      <c r="S93" s="29">
        <f t="shared" ref="S93" si="405">+R93+1</f>
        <v>16</v>
      </c>
      <c r="T93" s="29">
        <f t="shared" ref="T93" si="406">+S93+1</f>
        <v>17</v>
      </c>
      <c r="U93" s="29">
        <f t="shared" ref="U93" si="407">+T93+1</f>
        <v>18</v>
      </c>
      <c r="V93" s="29">
        <f t="shared" ref="V93" si="408">+U93+1</f>
        <v>19</v>
      </c>
      <c r="W93" s="29">
        <f t="shared" ref="W93" si="409">+V93+1</f>
        <v>20</v>
      </c>
      <c r="X93" s="29">
        <f t="shared" ref="X93" si="410">+W93+1</f>
        <v>21</v>
      </c>
      <c r="Y93" s="29">
        <f t="shared" ref="Y93" si="411">+X93+1</f>
        <v>22</v>
      </c>
      <c r="Z93" s="29">
        <f t="shared" ref="Z93" si="412">+Y93+1</f>
        <v>23</v>
      </c>
      <c r="AA93" s="29">
        <f t="shared" ref="AA93" si="413">+Z93+1</f>
        <v>24</v>
      </c>
      <c r="AB93" s="29">
        <f t="shared" ref="AB93" si="414">+AA93+1</f>
        <v>25</v>
      </c>
      <c r="AC93" s="29">
        <f t="shared" ref="AC93" si="415">+AB93+1</f>
        <v>26</v>
      </c>
      <c r="AD93" s="29">
        <f t="shared" ref="AD93" si="416">+AC93+1</f>
        <v>27</v>
      </c>
      <c r="AE93" s="29">
        <f t="shared" ref="AE93" si="417">+AD93+1</f>
        <v>28</v>
      </c>
      <c r="AF93" s="29">
        <f t="shared" ref="AF93" si="418">+AE93+1</f>
        <v>29</v>
      </c>
      <c r="AG93" s="29">
        <f t="shared" ref="AG93" si="419">+AF93+1</f>
        <v>30</v>
      </c>
      <c r="AH93" s="29">
        <f t="shared" ref="AH93" si="420">+AG93+1</f>
        <v>31</v>
      </c>
      <c r="AI93" s="29">
        <f t="shared" ref="AI93" si="421">+AH93+1</f>
        <v>32</v>
      </c>
      <c r="AJ93" s="29">
        <f t="shared" ref="AJ93" si="422">+AI93+1</f>
        <v>33</v>
      </c>
      <c r="AK93" s="29">
        <f t="shared" ref="AK93" si="423">+AJ93+1</f>
        <v>34</v>
      </c>
      <c r="AL93" s="29">
        <f t="shared" ref="AL93" si="424">+AK93+1</f>
        <v>35</v>
      </c>
      <c r="AM93" s="29">
        <f t="shared" ref="AM93" si="425">+AL93+1</f>
        <v>36</v>
      </c>
    </row>
    <row r="94" spans="2:39" ht="18.75" hidden="1" outlineLevel="1" x14ac:dyDescent="0.3">
      <c r="B94" s="30" t="s">
        <v>71</v>
      </c>
      <c r="C94" s="29" t="s">
        <v>34</v>
      </c>
      <c r="D94" s="29" t="s">
        <v>10</v>
      </c>
      <c r="E94" s="29" t="s">
        <v>11</v>
      </c>
      <c r="F94" s="29" t="s">
        <v>12</v>
      </c>
      <c r="G94" s="29" t="s">
        <v>13</v>
      </c>
      <c r="H94" s="29" t="s">
        <v>14</v>
      </c>
      <c r="I94" s="29" t="s">
        <v>15</v>
      </c>
      <c r="J94" s="29" t="s">
        <v>16</v>
      </c>
      <c r="K94" s="29" t="s">
        <v>17</v>
      </c>
      <c r="L94" s="29" t="s">
        <v>18</v>
      </c>
      <c r="M94" s="29" t="s">
        <v>19</v>
      </c>
      <c r="N94" s="29" t="s">
        <v>20</v>
      </c>
      <c r="O94" s="29" t="s">
        <v>21</v>
      </c>
      <c r="P94" s="29" t="s">
        <v>22</v>
      </c>
      <c r="Q94" s="29" t="s">
        <v>23</v>
      </c>
      <c r="R94" s="29" t="s">
        <v>24</v>
      </c>
      <c r="S94" s="29" t="s">
        <v>25</v>
      </c>
      <c r="T94" s="29" t="s">
        <v>26</v>
      </c>
      <c r="U94" s="29" t="s">
        <v>27</v>
      </c>
      <c r="V94" s="29" t="s">
        <v>28</v>
      </c>
      <c r="W94" s="29" t="s">
        <v>29</v>
      </c>
      <c r="X94" s="29" t="s">
        <v>30</v>
      </c>
      <c r="Y94" s="29" t="s">
        <v>31</v>
      </c>
      <c r="Z94" s="29" t="s">
        <v>32</v>
      </c>
      <c r="AA94" s="29" t="s">
        <v>33</v>
      </c>
      <c r="AB94" s="29" t="s">
        <v>42</v>
      </c>
      <c r="AC94" s="29" t="s">
        <v>43</v>
      </c>
      <c r="AD94" s="29" t="s">
        <v>44</v>
      </c>
      <c r="AE94" s="29" t="s">
        <v>45</v>
      </c>
      <c r="AF94" s="29" t="s">
        <v>46</v>
      </c>
      <c r="AG94" s="29" t="s">
        <v>47</v>
      </c>
      <c r="AH94" s="29" t="s">
        <v>48</v>
      </c>
      <c r="AI94" s="29" t="s">
        <v>49</v>
      </c>
      <c r="AJ94" s="29" t="s">
        <v>50</v>
      </c>
      <c r="AK94" s="29" t="s">
        <v>51</v>
      </c>
      <c r="AL94" s="29" t="s">
        <v>52</v>
      </c>
      <c r="AM94" s="29" t="s">
        <v>53</v>
      </c>
    </row>
    <row r="95" spans="2:39" hidden="1" outlineLevel="2" x14ac:dyDescent="0.25">
      <c r="B95" s="27" t="s">
        <v>54</v>
      </c>
      <c r="C95" s="28">
        <f>+C90</f>
        <v>4001000000</v>
      </c>
      <c r="D95" s="28">
        <f>+C95+D97</f>
        <v>3889861111.1111112</v>
      </c>
      <c r="E95" s="28">
        <f t="shared" ref="E95:AM95" si="426">+D95+E97</f>
        <v>3781809413.5802469</v>
      </c>
      <c r="F95" s="28">
        <f t="shared" si="426"/>
        <v>3676759152.0919065</v>
      </c>
      <c r="G95" s="28">
        <f t="shared" si="426"/>
        <v>3574626953.4226871</v>
      </c>
      <c r="H95" s="28">
        <f t="shared" si="426"/>
        <v>3475331760.2720571</v>
      </c>
      <c r="I95" s="28">
        <f t="shared" si="426"/>
        <v>3378794766.9311666</v>
      </c>
      <c r="J95" s="28">
        <f t="shared" si="426"/>
        <v>3284939356.7386341</v>
      </c>
      <c r="K95" s="28">
        <f t="shared" si="426"/>
        <v>3193691041.2736721</v>
      </c>
      <c r="L95" s="28">
        <f t="shared" si="426"/>
        <v>3104977401.2382922</v>
      </c>
      <c r="M95" s="28">
        <f t="shared" si="426"/>
        <v>3018728028.9816728</v>
      </c>
      <c r="N95" s="28">
        <f t="shared" si="426"/>
        <v>2934874472.6210709</v>
      </c>
      <c r="O95" s="28">
        <f t="shared" si="426"/>
        <v>2853350181.7149301</v>
      </c>
      <c r="P95" s="28">
        <f t="shared" si="426"/>
        <v>2774090454.4450707</v>
      </c>
      <c r="Q95" s="28">
        <f t="shared" si="426"/>
        <v>2697032386.2660408</v>
      </c>
      <c r="R95" s="28">
        <f t="shared" si="426"/>
        <v>2622114819.9808731</v>
      </c>
      <c r="S95" s="28">
        <f t="shared" si="426"/>
        <v>2549278297.2036266</v>
      </c>
      <c r="T95" s="28">
        <f t="shared" si="426"/>
        <v>2478465011.1701927</v>
      </c>
      <c r="U95" s="28">
        <f t="shared" si="426"/>
        <v>2409618760.8599095</v>
      </c>
      <c r="V95" s="28">
        <f t="shared" si="426"/>
        <v>2342684906.3915787</v>
      </c>
      <c r="W95" s="28">
        <f t="shared" si="426"/>
        <v>2277610325.6584792</v>
      </c>
      <c r="X95" s="28">
        <f t="shared" si="426"/>
        <v>2214343372.1679659</v>
      </c>
      <c r="Y95" s="28">
        <f t="shared" si="426"/>
        <v>2152833834.0521889</v>
      </c>
      <c r="Z95" s="28">
        <f t="shared" si="426"/>
        <v>2093032894.2174058</v>
      </c>
      <c r="AA95" s="28">
        <f t="shared" si="426"/>
        <v>2034893091.6002557</v>
      </c>
      <c r="AB95" s="28">
        <f t="shared" si="426"/>
        <v>1978368283.5002487</v>
      </c>
      <c r="AC95" s="28">
        <f t="shared" si="426"/>
        <v>1923413608.958575</v>
      </c>
      <c r="AD95" s="28">
        <f t="shared" si="426"/>
        <v>1869985453.15417</v>
      </c>
      <c r="AE95" s="28">
        <f t="shared" si="426"/>
        <v>1818041412.7887764</v>
      </c>
      <c r="AF95" s="28">
        <f t="shared" si="426"/>
        <v>1767540262.4335327</v>
      </c>
      <c r="AG95" s="28">
        <f t="shared" si="426"/>
        <v>1718441921.810379</v>
      </c>
      <c r="AH95" s="28">
        <f t="shared" si="426"/>
        <v>1670707423.9823129</v>
      </c>
      <c r="AI95" s="28">
        <f t="shared" si="426"/>
        <v>1624298884.4272487</v>
      </c>
      <c r="AJ95" s="28">
        <f t="shared" si="426"/>
        <v>1579179470.9709363</v>
      </c>
      <c r="AK95" s="28">
        <f t="shared" si="426"/>
        <v>1535313374.5550771</v>
      </c>
      <c r="AL95" s="28">
        <f t="shared" si="426"/>
        <v>1492665780.817436</v>
      </c>
      <c r="AM95" s="28">
        <f t="shared" si="426"/>
        <v>1451202842.461396</v>
      </c>
    </row>
    <row r="96" spans="2:39" hidden="1" outlineLevel="2" x14ac:dyDescent="0.25">
      <c r="B96" s="27" t="s">
        <v>37</v>
      </c>
      <c r="C96" s="27"/>
      <c r="D96" s="28">
        <f>-C95*$D$14</f>
        <v>-31674583.333332956</v>
      </c>
      <c r="E96" s="28">
        <f t="shared" ref="E96:AM96" si="427">-D95*$D$14</f>
        <v>-30794733.79629593</v>
      </c>
      <c r="F96" s="28">
        <f t="shared" si="427"/>
        <v>-29939324.524176598</v>
      </c>
      <c r="G96" s="28">
        <f t="shared" si="427"/>
        <v>-29107676.620727245</v>
      </c>
      <c r="H96" s="28">
        <f t="shared" si="427"/>
        <v>-28299130.047929268</v>
      </c>
      <c r="I96" s="28">
        <f t="shared" si="427"/>
        <v>-27513043.102153454</v>
      </c>
      <c r="J96" s="28">
        <f t="shared" si="427"/>
        <v>-26748791.904871415</v>
      </c>
      <c r="K96" s="28">
        <f t="shared" si="427"/>
        <v>-26005769.907513876</v>
      </c>
      <c r="L96" s="28">
        <f t="shared" si="427"/>
        <v>-25283387.410082936</v>
      </c>
      <c r="M96" s="28">
        <f t="shared" si="427"/>
        <v>-24581071.093136188</v>
      </c>
      <c r="N96" s="28">
        <f t="shared" si="427"/>
        <v>-23898263.562771291</v>
      </c>
      <c r="O96" s="28">
        <f t="shared" si="427"/>
        <v>-23234422.908249866</v>
      </c>
      <c r="P96" s="28">
        <f t="shared" si="427"/>
        <v>-22589022.271909591</v>
      </c>
      <c r="Q96" s="28">
        <f t="shared" si="427"/>
        <v>-21961549.431023214</v>
      </c>
      <c r="R96" s="28">
        <f t="shared" si="427"/>
        <v>-21351506.391272567</v>
      </c>
      <c r="S96" s="28">
        <f t="shared" si="427"/>
        <v>-20758408.991514996</v>
      </c>
      <c r="T96" s="28">
        <f t="shared" si="427"/>
        <v>-20181786.519528471</v>
      </c>
      <c r="U96" s="28">
        <f t="shared" si="427"/>
        <v>-19621181.338430457</v>
      </c>
      <c r="V96" s="28">
        <f t="shared" si="427"/>
        <v>-19076148.523474056</v>
      </c>
      <c r="W96" s="28">
        <f t="shared" si="427"/>
        <v>-18546255.508933108</v>
      </c>
      <c r="X96" s="28">
        <f t="shared" si="427"/>
        <v>-18031081.744796079</v>
      </c>
      <c r="Y96" s="28">
        <f t="shared" si="427"/>
        <v>-17530218.362996187</v>
      </c>
      <c r="Z96" s="28">
        <f t="shared" si="427"/>
        <v>-17043267.852912959</v>
      </c>
      <c r="AA96" s="28">
        <f t="shared" si="427"/>
        <v>-16569843.745887598</v>
      </c>
      <c r="AB96" s="28">
        <f t="shared" si="427"/>
        <v>-16109570.308501832</v>
      </c>
      <c r="AC96" s="28">
        <f t="shared" si="427"/>
        <v>-15662082.24437678</v>
      </c>
      <c r="AD96" s="28">
        <f t="shared" si="427"/>
        <v>-15227024.404255204</v>
      </c>
      <c r="AE96" s="28">
        <f t="shared" si="427"/>
        <v>-14804051.504137002</v>
      </c>
      <c r="AF96" s="28">
        <f t="shared" si="427"/>
        <v>-14392827.851244308</v>
      </c>
      <c r="AG96" s="28">
        <f t="shared" si="427"/>
        <v>-13993027.077598633</v>
      </c>
      <c r="AH96" s="28">
        <f t="shared" si="427"/>
        <v>-13604331.880998671</v>
      </c>
      <c r="AI96" s="28">
        <f t="shared" si="427"/>
        <v>-13226433.773193153</v>
      </c>
      <c r="AJ96" s="28">
        <f t="shared" si="427"/>
        <v>-12859032.835048899</v>
      </c>
      <c r="AK96" s="28">
        <f t="shared" si="427"/>
        <v>-12501837.478519762</v>
      </c>
      <c r="AL96" s="28">
        <f t="shared" si="427"/>
        <v>-12154564.215227548</v>
      </c>
      <c r="AM96" s="28">
        <f t="shared" si="427"/>
        <v>-11816937.431471227</v>
      </c>
    </row>
    <row r="97" spans="1:39" hidden="1" outlineLevel="2" x14ac:dyDescent="0.25">
      <c r="B97" s="27" t="s">
        <v>36</v>
      </c>
      <c r="C97" s="27"/>
      <c r="D97" s="28">
        <f>-C$95/$C$6</f>
        <v>-111138888.8888889</v>
      </c>
      <c r="E97" s="28">
        <f t="shared" ref="E97:AM97" si="428">-D$95/$C$6</f>
        <v>-108051697.53086419</v>
      </c>
      <c r="F97" s="28">
        <f t="shared" si="428"/>
        <v>-105050261.4883402</v>
      </c>
      <c r="G97" s="28">
        <f t="shared" si="428"/>
        <v>-102132198.66921963</v>
      </c>
      <c r="H97" s="28">
        <f t="shared" si="428"/>
        <v>-99295193.150630191</v>
      </c>
      <c r="I97" s="28">
        <f t="shared" si="428"/>
        <v>-96536993.340890467</v>
      </c>
      <c r="J97" s="28">
        <f t="shared" si="428"/>
        <v>-93855410.192532405</v>
      </c>
      <c r="K97" s="28">
        <f t="shared" si="428"/>
        <v>-91248315.464962065</v>
      </c>
      <c r="L97" s="28">
        <f t="shared" si="428"/>
        <v>-88713640.035379782</v>
      </c>
      <c r="M97" s="28">
        <f t="shared" si="428"/>
        <v>-86249372.25661923</v>
      </c>
      <c r="N97" s="28">
        <f t="shared" si="428"/>
        <v>-83853556.360602021</v>
      </c>
      <c r="O97" s="28">
        <f t="shared" si="428"/>
        <v>-81524290.906140864</v>
      </c>
      <c r="P97" s="28">
        <f t="shared" si="428"/>
        <v>-79259727.269859165</v>
      </c>
      <c r="Q97" s="28">
        <f t="shared" si="428"/>
        <v>-77058068.179029748</v>
      </c>
      <c r="R97" s="28">
        <f t="shared" si="428"/>
        <v>-74917566.285167798</v>
      </c>
      <c r="S97" s="28">
        <f t="shared" si="428"/>
        <v>-72836522.777246475</v>
      </c>
      <c r="T97" s="28">
        <f t="shared" si="428"/>
        <v>-70813286.033434078</v>
      </c>
      <c r="U97" s="28">
        <f t="shared" si="428"/>
        <v>-68846250.310283124</v>
      </c>
      <c r="V97" s="28">
        <f t="shared" si="428"/>
        <v>-66933854.468330823</v>
      </c>
      <c r="W97" s="28">
        <f t="shared" si="428"/>
        <v>-65074580.733099408</v>
      </c>
      <c r="X97" s="28">
        <f t="shared" si="428"/>
        <v>-63266953.49051331</v>
      </c>
      <c r="Y97" s="28">
        <f t="shared" si="428"/>
        <v>-61509538.115776829</v>
      </c>
      <c r="Z97" s="28">
        <f t="shared" si="428"/>
        <v>-59800939.834783025</v>
      </c>
      <c r="AA97" s="28">
        <f t="shared" si="428"/>
        <v>-58139802.617150158</v>
      </c>
      <c r="AB97" s="28">
        <f t="shared" si="428"/>
        <v>-56524808.100007102</v>
      </c>
      <c r="AC97" s="28">
        <f t="shared" si="428"/>
        <v>-54954674.541673571</v>
      </c>
      <c r="AD97" s="28">
        <f t="shared" si="428"/>
        <v>-53428155.804404862</v>
      </c>
      <c r="AE97" s="28">
        <f t="shared" si="428"/>
        <v>-51944040.365393609</v>
      </c>
      <c r="AF97" s="28">
        <f t="shared" si="428"/>
        <v>-50501150.355243787</v>
      </c>
      <c r="AG97" s="28">
        <f t="shared" si="428"/>
        <v>-49098340.623153687</v>
      </c>
      <c r="AH97" s="28">
        <f t="shared" si="428"/>
        <v>-47734497.828066081</v>
      </c>
      <c r="AI97" s="28">
        <f t="shared" si="428"/>
        <v>-46408539.555064246</v>
      </c>
      <c r="AJ97" s="28">
        <f t="shared" si="428"/>
        <v>-45119413.456312463</v>
      </c>
      <c r="AK97" s="28">
        <f t="shared" si="428"/>
        <v>-43866096.415859342</v>
      </c>
      <c r="AL97" s="28">
        <f t="shared" si="428"/>
        <v>-42647593.737641029</v>
      </c>
      <c r="AM97" s="28">
        <f t="shared" si="428"/>
        <v>-41462938.356039889</v>
      </c>
    </row>
    <row r="98" spans="1:39" hidden="1" outlineLevel="2" x14ac:dyDescent="0.25">
      <c r="B98" s="27" t="s">
        <v>38</v>
      </c>
      <c r="C98" s="27"/>
      <c r="D98" s="28">
        <f>+SUM(D96:D97)</f>
        <v>-142813472.22222185</v>
      </c>
      <c r="E98" s="28">
        <f>+SUM(E96:E97)</f>
        <v>-138846431.32716012</v>
      </c>
      <c r="F98" s="28">
        <f t="shared" ref="F98:AM98" si="429">+SUM(F96:F97)</f>
        <v>-134989586.0125168</v>
      </c>
      <c r="G98" s="28">
        <f t="shared" si="429"/>
        <v>-131239875.28994687</v>
      </c>
      <c r="H98" s="28">
        <f t="shared" si="429"/>
        <v>-127594323.19855946</v>
      </c>
      <c r="I98" s="28">
        <f t="shared" si="429"/>
        <v>-124050036.44304392</v>
      </c>
      <c r="J98" s="28">
        <f t="shared" si="429"/>
        <v>-120604202.09740382</v>
      </c>
      <c r="K98" s="28">
        <f t="shared" si="429"/>
        <v>-117254085.37247594</v>
      </c>
      <c r="L98" s="28">
        <f t="shared" si="429"/>
        <v>-113997027.44546272</v>
      </c>
      <c r="M98" s="28">
        <f t="shared" si="429"/>
        <v>-110830443.34975542</v>
      </c>
      <c r="N98" s="28">
        <f t="shared" si="429"/>
        <v>-107751819.92337331</v>
      </c>
      <c r="O98" s="28">
        <f t="shared" si="429"/>
        <v>-104758713.81439073</v>
      </c>
      <c r="P98" s="28">
        <f t="shared" si="429"/>
        <v>-101848749.54176876</v>
      </c>
      <c r="Q98" s="28">
        <f t="shared" si="429"/>
        <v>-99019617.610052958</v>
      </c>
      <c r="R98" s="28">
        <f t="shared" si="429"/>
        <v>-96269072.676440358</v>
      </c>
      <c r="S98" s="28">
        <f t="shared" si="429"/>
        <v>-93594931.768761471</v>
      </c>
      <c r="T98" s="28">
        <f t="shared" si="429"/>
        <v>-90995072.552962542</v>
      </c>
      <c r="U98" s="28">
        <f t="shared" si="429"/>
        <v>-88467431.648713589</v>
      </c>
      <c r="V98" s="28">
        <f t="shared" si="429"/>
        <v>-86010002.991804883</v>
      </c>
      <c r="W98" s="28">
        <f t="shared" si="429"/>
        <v>-83620836.242032513</v>
      </c>
      <c r="X98" s="28">
        <f t="shared" si="429"/>
        <v>-81298035.235309392</v>
      </c>
      <c r="Y98" s="28">
        <f t="shared" si="429"/>
        <v>-79039756.478773013</v>
      </c>
      <c r="Z98" s="28">
        <f t="shared" si="429"/>
        <v>-76844207.68769598</v>
      </c>
      <c r="AA98" s="28">
        <f t="shared" si="429"/>
        <v>-74709646.36303775</v>
      </c>
      <c r="AB98" s="28">
        <f t="shared" si="429"/>
        <v>-72634378.408508927</v>
      </c>
      <c r="AC98" s="28">
        <f t="shared" si="429"/>
        <v>-70616756.786050349</v>
      </c>
      <c r="AD98" s="28">
        <f t="shared" si="429"/>
        <v>-68655180.208660066</v>
      </c>
      <c r="AE98" s="28">
        <f t="shared" si="429"/>
        <v>-66748091.869530611</v>
      </c>
      <c r="AF98" s="28">
        <f t="shared" si="429"/>
        <v>-64893978.206488095</v>
      </c>
      <c r="AG98" s="28">
        <f t="shared" si="429"/>
        <v>-63091367.700752318</v>
      </c>
      <c r="AH98" s="28">
        <f t="shared" si="429"/>
        <v>-61338829.709064752</v>
      </c>
      <c r="AI98" s="28">
        <f t="shared" si="429"/>
        <v>-59634973.328257397</v>
      </c>
      <c r="AJ98" s="28">
        <f t="shared" si="429"/>
        <v>-57978446.291361362</v>
      </c>
      <c r="AK98" s="28">
        <f t="shared" si="429"/>
        <v>-56367933.894379102</v>
      </c>
      <c r="AL98" s="28">
        <f t="shared" si="429"/>
        <v>-54802157.952868581</v>
      </c>
      <c r="AM98" s="28">
        <f t="shared" si="429"/>
        <v>-53279875.787511118</v>
      </c>
    </row>
    <row r="99" spans="1:39" hidden="1" outlineLevel="2" x14ac:dyDescent="0.25">
      <c r="B99" s="55" t="s">
        <v>72</v>
      </c>
      <c r="C99" s="31"/>
      <c r="D99" s="54">
        <f>+D87</f>
        <v>-42829</v>
      </c>
      <c r="E99" s="54">
        <f>+D99</f>
        <v>-42829</v>
      </c>
      <c r="F99" s="54">
        <f t="shared" ref="F99" si="430">+E99</f>
        <v>-42829</v>
      </c>
      <c r="G99" s="54">
        <f t="shared" ref="G99" si="431">+F99</f>
        <v>-42829</v>
      </c>
      <c r="H99" s="54">
        <f t="shared" ref="H99" si="432">+G99</f>
        <v>-42829</v>
      </c>
      <c r="I99" s="54">
        <f t="shared" ref="I99" si="433">+H99</f>
        <v>-42829</v>
      </c>
      <c r="J99" s="54">
        <f t="shared" ref="J99" si="434">+I99</f>
        <v>-42829</v>
      </c>
      <c r="K99" s="54">
        <f t="shared" ref="K99" si="435">+J99</f>
        <v>-42829</v>
      </c>
      <c r="L99" s="54">
        <f t="shared" ref="L99" si="436">+K99</f>
        <v>-42829</v>
      </c>
      <c r="M99" s="54">
        <f t="shared" ref="M99" si="437">+L99</f>
        <v>-42829</v>
      </c>
      <c r="N99" s="54">
        <f t="shared" ref="N99" si="438">+M99</f>
        <v>-42829</v>
      </c>
      <c r="O99" s="54">
        <f t="shared" ref="O99" si="439">+N99</f>
        <v>-42829</v>
      </c>
      <c r="P99" s="54">
        <f t="shared" ref="P99" si="440">+O99</f>
        <v>-42829</v>
      </c>
      <c r="Q99" s="54">
        <f t="shared" ref="Q99" si="441">+P99</f>
        <v>-42829</v>
      </c>
      <c r="R99" s="54">
        <f t="shared" ref="R99" si="442">+Q99</f>
        <v>-42829</v>
      </c>
      <c r="S99" s="54">
        <f t="shared" ref="S99" si="443">+R99</f>
        <v>-42829</v>
      </c>
      <c r="T99" s="54">
        <f t="shared" ref="T99" si="444">+S99</f>
        <v>-42829</v>
      </c>
      <c r="U99" s="54">
        <f t="shared" ref="U99" si="445">+T99</f>
        <v>-42829</v>
      </c>
      <c r="V99" s="54">
        <f t="shared" ref="V99" si="446">+U99</f>
        <v>-42829</v>
      </c>
      <c r="W99" s="54">
        <f t="shared" ref="W99" si="447">+V99</f>
        <v>-42829</v>
      </c>
      <c r="X99" s="54">
        <f t="shared" ref="X99" si="448">+W99</f>
        <v>-42829</v>
      </c>
      <c r="Y99" s="54">
        <f t="shared" ref="Y99" si="449">+X99</f>
        <v>-42829</v>
      </c>
      <c r="Z99" s="54">
        <f t="shared" ref="Z99" si="450">+Y99</f>
        <v>-42829</v>
      </c>
      <c r="AA99" s="54">
        <f t="shared" ref="AA99" si="451">+Z99</f>
        <v>-42829</v>
      </c>
      <c r="AB99" s="54">
        <f t="shared" ref="AB99" si="452">+AA99</f>
        <v>-42829</v>
      </c>
      <c r="AC99" s="54">
        <f t="shared" ref="AC99" si="453">+AB99</f>
        <v>-42829</v>
      </c>
      <c r="AD99" s="54">
        <f t="shared" ref="AD99" si="454">+AC99</f>
        <v>-42829</v>
      </c>
      <c r="AE99" s="54">
        <f t="shared" ref="AE99" si="455">+AD99</f>
        <v>-42829</v>
      </c>
      <c r="AF99" s="54">
        <f t="shared" ref="AF99" si="456">+AE99</f>
        <v>-42829</v>
      </c>
      <c r="AG99" s="54">
        <f t="shared" ref="AG99" si="457">+AF99</f>
        <v>-42829</v>
      </c>
      <c r="AH99" s="54">
        <f t="shared" ref="AH99" si="458">+AG99</f>
        <v>-42829</v>
      </c>
      <c r="AI99" s="54">
        <f t="shared" ref="AI99" si="459">+AH99</f>
        <v>-42829</v>
      </c>
      <c r="AJ99" s="54">
        <f t="shared" ref="AJ99" si="460">+AI99</f>
        <v>-42829</v>
      </c>
      <c r="AK99" s="54">
        <f t="shared" ref="AK99" si="461">+AJ99</f>
        <v>-42829</v>
      </c>
      <c r="AL99" s="54">
        <f t="shared" ref="AL99" si="462">+AK99</f>
        <v>-42829</v>
      </c>
      <c r="AM99" s="54">
        <f t="shared" ref="AM99" si="463">+AL99</f>
        <v>-42829</v>
      </c>
    </row>
    <row r="100" spans="1:39" hidden="1" outlineLevel="2" x14ac:dyDescent="0.25">
      <c r="B100" s="27" t="s">
        <v>39</v>
      </c>
      <c r="C100" s="27"/>
      <c r="D100" s="28">
        <f>+SUM(D96:$AM96)+SUM(D97:$AM97)+SUM(D99:$AM99)</f>
        <v>-3278031191.4370966</v>
      </c>
      <c r="E100" s="28">
        <f>+SUM(E96:$AM96)+SUM(E97:$AM97)+SUM(E99:$AM99)</f>
        <v>-3135174890.2148752</v>
      </c>
      <c r="F100" s="28">
        <f>+SUM(F96:$AM96)+SUM(F97:$AM97)+SUM(F99:$AM99)</f>
        <v>-2996285629.8877153</v>
      </c>
      <c r="G100" s="28">
        <f>+SUM(G96:$AM96)+SUM(G97:$AM97)+SUM(G99:$AM99)</f>
        <v>-2861253214.8751984</v>
      </c>
      <c r="H100" s="28">
        <f>+SUM(H96:$AM96)+SUM(H97:$AM97)+SUM(H99:$AM99)</f>
        <v>-2729970510.5852518</v>
      </c>
      <c r="I100" s="28">
        <f>+SUM(I96:$AM96)+SUM(I97:$AM97)+SUM(I99:$AM99)</f>
        <v>-2602333358.386692</v>
      </c>
      <c r="J100" s="28">
        <f>+SUM(J96:$AM96)+SUM(J97:$AM97)+SUM(J99:$AM99)</f>
        <v>-2478240492.9436483</v>
      </c>
      <c r="K100" s="28">
        <f>+SUM(K96:$AM96)+SUM(K97:$AM97)+SUM(K99:$AM99)</f>
        <v>-2357593461.8462443</v>
      </c>
      <c r="L100" s="28">
        <f>+SUM(L96:$AM96)+SUM(L97:$AM97)+SUM(L99:$AM99)</f>
        <v>-2240296547.4737682</v>
      </c>
      <c r="M100" s="28">
        <f>+SUM(M96:$AM96)+SUM(M97:$AM97)+SUM(M99:$AM99)</f>
        <v>-2126256691.028306</v>
      </c>
      <c r="N100" s="28">
        <f>+SUM(N96:$AM96)+SUM(N97:$AM97)+SUM(N99:$AM99)</f>
        <v>-2015383418.6785502</v>
      </c>
      <c r="O100" s="28">
        <f>+SUM(O96:$AM96)+SUM(O97:$AM97)+SUM(O99:$AM99)</f>
        <v>-1907588769.7551765</v>
      </c>
      <c r="P100" s="28">
        <f>+SUM(P96:$AM96)+SUM(P97:$AM97)+SUM(P99:$AM99)</f>
        <v>-1802787226.9407859</v>
      </c>
      <c r="Q100" s="28">
        <f>+SUM(Q96:$AM96)+SUM(Q97:$AM97)+SUM(Q99:$AM99)</f>
        <v>-1700895648.3990171</v>
      </c>
      <c r="R100" s="28">
        <f>+SUM(R96:$AM96)+SUM(R97:$AM97)+SUM(R99:$AM99)</f>
        <v>-1601833201.7889643</v>
      </c>
      <c r="S100" s="28">
        <f>+SUM(S96:$AM96)+SUM(S97:$AM97)+SUM(S99:$AM99)</f>
        <v>-1505521300.112524</v>
      </c>
      <c r="T100" s="28">
        <f>+SUM(T96:$AM96)+SUM(T97:$AM97)+SUM(T99:$AM99)</f>
        <v>-1411883539.3437624</v>
      </c>
      <c r="U100" s="28">
        <f>+SUM(U96:$AM96)+SUM(U97:$AM97)+SUM(U99:$AM99)</f>
        <v>-1320845637.7907996</v>
      </c>
      <c r="V100" s="28">
        <f>+SUM(V96:$AM96)+SUM(V97:$AM97)+SUM(V99:$AM99)</f>
        <v>-1232335377.1420863</v>
      </c>
      <c r="W100" s="28">
        <f>+SUM(W96:$AM96)+SUM(W97:$AM97)+SUM(W99:$AM99)</f>
        <v>-1146282545.1502812</v>
      </c>
      <c r="X100" s="28">
        <f>+SUM(X96:$AM96)+SUM(X97:$AM97)+SUM(X99:$AM99)</f>
        <v>-1062618879.9082487</v>
      </c>
      <c r="Y100" s="28">
        <f>+SUM(Y96:$AM96)+SUM(Y97:$AM97)+SUM(Y99:$AM99)</f>
        <v>-981278015.6729393</v>
      </c>
      <c r="Z100" s="28">
        <f>+SUM(Z96:$AM96)+SUM(Z97:$AM97)+SUM(Z99:$AM99)</f>
        <v>-902195430.19416642</v>
      </c>
      <c r="AA100" s="28">
        <f>+SUM(AA96:$AM96)+SUM(AA97:$AM97)+SUM(AA99:$AM99)</f>
        <v>-825308393.50647044</v>
      </c>
      <c r="AB100" s="28">
        <f>+SUM(AB96:$AM96)+SUM(AB97:$AM97)+SUM(AB99:$AM99)</f>
        <v>-750555918.14343262</v>
      </c>
      <c r="AC100" s="28">
        <f>+SUM(AC96:$AM96)+SUM(AC97:$AM97)+SUM(AC99:$AM99)</f>
        <v>-677878710.73492384</v>
      </c>
      <c r="AD100" s="28">
        <f>+SUM(AD96:$AM96)+SUM(AD97:$AM97)+SUM(AD99:$AM99)</f>
        <v>-607219124.9488734</v>
      </c>
      <c r="AE100" s="28">
        <f>+SUM(AE96:$AM96)+SUM(AE97:$AM97)+SUM(AE99:$AM99)</f>
        <v>-538521115.74021327</v>
      </c>
      <c r="AF100" s="28">
        <f>+SUM(AF96:$AM96)+SUM(AF97:$AM97)+SUM(AF99:$AM99)</f>
        <v>-471730194.87068272</v>
      </c>
      <c r="AG100" s="28">
        <f>+SUM(AG96:$AM96)+SUM(AG97:$AM97)+SUM(AG99:$AM99)</f>
        <v>-406793387.66419464</v>
      </c>
      <c r="AH100" s="28">
        <f>+SUM(AH96:$AM96)+SUM(AH97:$AM97)+SUM(AH99:$AM99)</f>
        <v>-343659190.96344233</v>
      </c>
      <c r="AI100" s="28">
        <f>+SUM(AI96:$AM96)+SUM(AI97:$AM97)+SUM(AI99:$AM99)</f>
        <v>-282277532.25437754</v>
      </c>
      <c r="AJ100" s="28">
        <f>+SUM(AJ96:$AM96)+SUM(AJ97:$AM97)+SUM(AJ99:$AM99)</f>
        <v>-222599729.92612016</v>
      </c>
      <c r="AK100" s="28">
        <f>+SUM(AK96:$AM96)+SUM(AK97:$AM97)+SUM(AK99:$AM99)</f>
        <v>-164578454.6347588</v>
      </c>
      <c r="AL100" s="28">
        <f>+SUM(AL96:$AM96)+SUM(AL97:$AM97)+SUM(AL99:$AM99)</f>
        <v>-108167691.74037969</v>
      </c>
      <c r="AM100" s="28">
        <f>+SUM(AM96:$AM96)+SUM(AM97:$AM97)+SUM(AM99:$AM99)</f>
        <v>-53322704.787511118</v>
      </c>
    </row>
    <row r="101" spans="1:39" hidden="1" outlineLevel="2" x14ac:dyDescent="0.25">
      <c r="B101" s="27" t="s">
        <v>40</v>
      </c>
      <c r="C101" s="28"/>
      <c r="D101" s="28">
        <f t="shared" ref="D101:AM101" si="464">+D100*$C$7/1000000</f>
        <v>-3933637.4297245159</v>
      </c>
      <c r="E101" s="28">
        <f t="shared" si="464"/>
        <v>-3762209.8682578499</v>
      </c>
      <c r="F101" s="28">
        <f t="shared" si="464"/>
        <v>-3595542.7558652582</v>
      </c>
      <c r="G101" s="28">
        <f t="shared" si="464"/>
        <v>-3433503.8578502382</v>
      </c>
      <c r="H101" s="28">
        <f t="shared" si="464"/>
        <v>-3275964.6127023022</v>
      </c>
      <c r="I101" s="28">
        <f t="shared" si="464"/>
        <v>-3122800.0300640301</v>
      </c>
      <c r="J101" s="28">
        <f t="shared" si="464"/>
        <v>-2973888.591532378</v>
      </c>
      <c r="K101" s="28">
        <f t="shared" si="464"/>
        <v>-2829112.1542154932</v>
      </c>
      <c r="L101" s="28">
        <f t="shared" si="464"/>
        <v>-2688355.8569685221</v>
      </c>
      <c r="M101" s="28">
        <f t="shared" si="464"/>
        <v>-2551508.0292339674</v>
      </c>
      <c r="N101" s="28">
        <f t="shared" si="464"/>
        <v>-2418460.1024142602</v>
      </c>
      <c r="O101" s="28">
        <f t="shared" si="464"/>
        <v>-2289106.5237062117</v>
      </c>
      <c r="P101" s="28">
        <f t="shared" si="464"/>
        <v>-2163344.6723289429</v>
      </c>
      <c r="Q101" s="28">
        <f t="shared" si="464"/>
        <v>-2041074.7780788206</v>
      </c>
      <c r="R101" s="28">
        <f t="shared" si="464"/>
        <v>-1922199.8421467571</v>
      </c>
      <c r="S101" s="28">
        <f t="shared" si="464"/>
        <v>-1806625.5601350288</v>
      </c>
      <c r="T101" s="28">
        <f t="shared" si="464"/>
        <v>-1694260.247212515</v>
      </c>
      <c r="U101" s="28">
        <f t="shared" si="464"/>
        <v>-1585014.7653489595</v>
      </c>
      <c r="V101" s="28">
        <f t="shared" si="464"/>
        <v>-1478802.4525705033</v>
      </c>
      <c r="W101" s="28">
        <f t="shared" si="464"/>
        <v>-1375539.0541803373</v>
      </c>
      <c r="X101" s="28">
        <f t="shared" si="464"/>
        <v>-1275142.6558898985</v>
      </c>
      <c r="Y101" s="28">
        <f t="shared" si="464"/>
        <v>-1177533.618807527</v>
      </c>
      <c r="Z101" s="28">
        <f t="shared" si="464"/>
        <v>-1082634.5162329997</v>
      </c>
      <c r="AA101" s="28">
        <f t="shared" si="464"/>
        <v>-990370.07220776449</v>
      </c>
      <c r="AB101" s="28">
        <f t="shared" si="464"/>
        <v>-900667.10177211917</v>
      </c>
      <c r="AC101" s="28">
        <f t="shared" si="464"/>
        <v>-813454.45288190863</v>
      </c>
      <c r="AD101" s="28">
        <f t="shared" si="464"/>
        <v>-728662.94993864803</v>
      </c>
      <c r="AE101" s="28">
        <f t="shared" si="464"/>
        <v>-646225.338888256</v>
      </c>
      <c r="AF101" s="28">
        <f t="shared" si="464"/>
        <v>-566076.23384481925</v>
      </c>
      <c r="AG101" s="28">
        <f t="shared" si="464"/>
        <v>-488152.06519703357</v>
      </c>
      <c r="AH101" s="28">
        <f t="shared" si="464"/>
        <v>-412391.0291561308</v>
      </c>
      <c r="AI101" s="28">
        <f t="shared" si="464"/>
        <v>-338733.03870525304</v>
      </c>
      <c r="AJ101" s="28">
        <f t="shared" si="464"/>
        <v>-267119.67591134418</v>
      </c>
      <c r="AK101" s="28">
        <f t="shared" si="464"/>
        <v>-197494.14556171058</v>
      </c>
      <c r="AL101" s="28">
        <f t="shared" si="464"/>
        <v>-129801.23008845563</v>
      </c>
      <c r="AM101" s="28">
        <f t="shared" si="464"/>
        <v>-63987.245745013344</v>
      </c>
    </row>
    <row r="102" spans="1:39" ht="15.75" hidden="1" outlineLevel="2" thickBot="1" x14ac:dyDescent="0.3">
      <c r="B102" s="27" t="s">
        <v>41</v>
      </c>
      <c r="C102" s="28">
        <f>+C95</f>
        <v>4001000000</v>
      </c>
      <c r="D102" s="28">
        <f>+D101+D98+D99</f>
        <v>-146789938.65194637</v>
      </c>
      <c r="E102" s="28">
        <f t="shared" ref="E102:AL102" si="465">+E101+E98+E99</f>
        <v>-142651470.19541797</v>
      </c>
      <c r="F102" s="28">
        <f t="shared" si="465"/>
        <v>-138627957.76838204</v>
      </c>
      <c r="G102" s="28">
        <f t="shared" si="465"/>
        <v>-134716208.14779711</v>
      </c>
      <c r="H102" s="28">
        <f t="shared" si="465"/>
        <v>-130913116.81126176</v>
      </c>
      <c r="I102" s="28">
        <f t="shared" si="465"/>
        <v>-127215665.47310795</v>
      </c>
      <c r="J102" s="28">
        <f t="shared" si="465"/>
        <v>-123620919.6889362</v>
      </c>
      <c r="K102" s="28">
        <f t="shared" si="465"/>
        <v>-120126026.52669144</v>
      </c>
      <c r="L102" s="28">
        <f t="shared" si="465"/>
        <v>-116728212.30243124</v>
      </c>
      <c r="M102" s="28">
        <f t="shared" si="465"/>
        <v>-113424780.37898938</v>
      </c>
      <c r="N102" s="28">
        <f t="shared" si="465"/>
        <v>-110213109.02578758</v>
      </c>
      <c r="O102" s="28">
        <f t="shared" si="465"/>
        <v>-107090649.33809695</v>
      </c>
      <c r="P102" s="28">
        <f t="shared" si="465"/>
        <v>-104054923.21409771</v>
      </c>
      <c r="Q102" s="28">
        <f t="shared" si="465"/>
        <v>-101103521.38813178</v>
      </c>
      <c r="R102" s="28">
        <f t="shared" si="465"/>
        <v>-98234101.518587112</v>
      </c>
      <c r="S102" s="28">
        <f t="shared" si="465"/>
        <v>-95444386.328896493</v>
      </c>
      <c r="T102" s="28">
        <f t="shared" si="465"/>
        <v>-92732161.800175056</v>
      </c>
      <c r="U102" s="28">
        <f t="shared" si="465"/>
        <v>-90095275.414062545</v>
      </c>
      <c r="V102" s="28">
        <f t="shared" si="465"/>
        <v>-87531634.444375381</v>
      </c>
      <c r="W102" s="28">
        <f t="shared" si="465"/>
        <v>-85039204.296212852</v>
      </c>
      <c r="X102" s="28">
        <f t="shared" si="465"/>
        <v>-82616006.891199291</v>
      </c>
      <c r="Y102" s="28">
        <f t="shared" si="465"/>
        <v>-80260119.097580537</v>
      </c>
      <c r="Z102" s="28">
        <f t="shared" si="465"/>
        <v>-77969671.203928977</v>
      </c>
      <c r="AA102" s="28">
        <f t="shared" si="465"/>
        <v>-75742845.435245514</v>
      </c>
      <c r="AB102" s="28">
        <f t="shared" si="465"/>
        <v>-73577874.510281041</v>
      </c>
      <c r="AC102" s="28">
        <f t="shared" si="465"/>
        <v>-71473040.238932252</v>
      </c>
      <c r="AD102" s="28">
        <f t="shared" si="465"/>
        <v>-69426672.158598721</v>
      </c>
      <c r="AE102" s="28">
        <f t="shared" si="465"/>
        <v>-67437146.208418861</v>
      </c>
      <c r="AF102" s="28">
        <f t="shared" si="465"/>
        <v>-65502883.440332912</v>
      </c>
      <c r="AG102" s="28">
        <f t="shared" si="465"/>
        <v>-63622348.765949354</v>
      </c>
      <c r="AH102" s="28">
        <f t="shared" si="465"/>
        <v>-61794049.738220885</v>
      </c>
      <c r="AI102" s="28">
        <f t="shared" si="465"/>
        <v>-60016535.366962649</v>
      </c>
      <c r="AJ102" s="28">
        <f t="shared" si="465"/>
        <v>-58288394.967272706</v>
      </c>
      <c r="AK102" s="28">
        <f t="shared" si="465"/>
        <v>-56608257.039940812</v>
      </c>
      <c r="AL102" s="28">
        <f t="shared" si="465"/>
        <v>-54974788.182957038</v>
      </c>
      <c r="AM102" s="57">
        <f>+AM101+AM98+AM99-AM95</f>
        <v>-1504589534.494652</v>
      </c>
    </row>
    <row r="103" spans="1:39" ht="15.75" hidden="1" outlineLevel="1" thickBot="1" x14ac:dyDescent="0.3">
      <c r="B103" s="53">
        <f>+(C103+1)^12-1</f>
        <v>0.10848556540609477</v>
      </c>
      <c r="C103" s="50">
        <f>+IRR(C102:AM102)</f>
        <v>8.6198326605559927E-3</v>
      </c>
    </row>
    <row r="104" spans="1:39" collapsed="1" x14ac:dyDescent="0.25"/>
    <row r="105" spans="1:39" hidden="1" x14ac:dyDescent="0.25"/>
    <row r="106" spans="1:39" hidden="1" x14ac:dyDescent="0.25"/>
    <row r="107" spans="1:39" hidden="1" x14ac:dyDescent="0.25"/>
    <row r="108" spans="1:39" hidden="1" x14ac:dyDescent="0.25"/>
    <row r="109" spans="1:39" hidden="1" x14ac:dyDescent="0.25"/>
    <row r="111" spans="1:39" ht="18.75" x14ac:dyDescent="0.3">
      <c r="A111">
        <v>12</v>
      </c>
      <c r="B111" s="30" t="s">
        <v>66</v>
      </c>
      <c r="C111" s="29">
        <v>0</v>
      </c>
      <c r="D111" s="29">
        <v>1</v>
      </c>
      <c r="E111" s="29">
        <f>+D111+1</f>
        <v>2</v>
      </c>
      <c r="F111" s="29">
        <f t="shared" ref="F111" si="466">+E111+1</f>
        <v>3</v>
      </c>
      <c r="G111" s="29">
        <f t="shared" ref="G111" si="467">+F111+1</f>
        <v>4</v>
      </c>
      <c r="H111" s="29">
        <f t="shared" ref="H111" si="468">+G111+1</f>
        <v>5</v>
      </c>
      <c r="I111" s="29">
        <f t="shared" ref="I111" si="469">+H111+1</f>
        <v>6</v>
      </c>
      <c r="J111" s="29">
        <f t="shared" ref="J111" si="470">+I111+1</f>
        <v>7</v>
      </c>
      <c r="K111" s="29">
        <f t="shared" ref="K111" si="471">+J111+1</f>
        <v>8</v>
      </c>
      <c r="L111" s="29">
        <f t="shared" ref="L111" si="472">+K111+1</f>
        <v>9</v>
      </c>
      <c r="M111" s="29">
        <f t="shared" ref="M111" si="473">+L111+1</f>
        <v>10</v>
      </c>
      <c r="N111" s="29">
        <f t="shared" ref="N111" si="474">+M111+1</f>
        <v>11</v>
      </c>
      <c r="O111" s="29">
        <f t="shared" ref="O111" si="475">+N111+1</f>
        <v>12</v>
      </c>
    </row>
    <row r="112" spans="1:39" x14ac:dyDescent="0.25">
      <c r="B112" s="27" t="s">
        <v>60</v>
      </c>
      <c r="C112" s="5">
        <f>+$C$5</f>
        <v>4001000000</v>
      </c>
      <c r="D112" s="28">
        <f>+C112+D114</f>
        <v>3667583333.3333335</v>
      </c>
      <c r="E112" s="28">
        <f>+D112+E114</f>
        <v>3334166666.666667</v>
      </c>
      <c r="F112" s="28">
        <f>+E112+F114</f>
        <v>3000750000.0000005</v>
      </c>
      <c r="G112" s="28">
        <f>+F112+G114</f>
        <v>2667333333.333334</v>
      </c>
      <c r="H112" s="28">
        <f t="shared" ref="H112" si="476">+G112+H114</f>
        <v>2333916666.6666675</v>
      </c>
      <c r="I112" s="28">
        <f t="shared" ref="I112" si="477">+H112+I114</f>
        <v>2000500000.0000007</v>
      </c>
      <c r="J112" s="28">
        <f t="shared" ref="J112" si="478">+I112+J114</f>
        <v>1667083333.333334</v>
      </c>
      <c r="K112" s="28">
        <f t="shared" ref="K112" si="479">+J112+K114</f>
        <v>1333666666.6666672</v>
      </c>
      <c r="L112" s="28">
        <f t="shared" ref="L112" si="480">+K112+L114</f>
        <v>1000250000.0000005</v>
      </c>
      <c r="M112" s="28">
        <f t="shared" ref="M112" si="481">+L112+M114</f>
        <v>666833333.33333373</v>
      </c>
      <c r="N112" s="28">
        <f t="shared" ref="N112" si="482">+M112+N114</f>
        <v>333416666.66666704</v>
      </c>
      <c r="O112" s="28">
        <f t="shared" ref="O112" si="483">+N112+O114</f>
        <v>0</v>
      </c>
    </row>
    <row r="113" spans="1:27" x14ac:dyDescent="0.25">
      <c r="B113" s="27" t="s">
        <v>37</v>
      </c>
      <c r="D113" s="28">
        <f>-C$112*$C$14</f>
        <v>-30007500.00000025</v>
      </c>
      <c r="E113" s="28">
        <f>-D$112*$C$14</f>
        <v>-27506875.000000231</v>
      </c>
      <c r="F113" s="28">
        <f>-E$112*$C$14</f>
        <v>-25006250.000000209</v>
      </c>
      <c r="G113" s="28">
        <f t="shared" ref="G113:O113" si="484">-F$112*$C$14</f>
        <v>-22505625.00000019</v>
      </c>
      <c r="H113" s="28">
        <f t="shared" si="484"/>
        <v>-20005000.000000171</v>
      </c>
      <c r="I113" s="28">
        <f t="shared" si="484"/>
        <v>-17504375.000000153</v>
      </c>
      <c r="J113" s="28">
        <f t="shared" si="484"/>
        <v>-15003750.00000013</v>
      </c>
      <c r="K113" s="28">
        <f t="shared" si="484"/>
        <v>-12503125.000000108</v>
      </c>
      <c r="L113" s="28">
        <f t="shared" si="484"/>
        <v>-10002500.000000088</v>
      </c>
      <c r="M113" s="28">
        <f t="shared" si="484"/>
        <v>-7501875.0000000661</v>
      </c>
      <c r="N113" s="28">
        <f t="shared" si="484"/>
        <v>-5001250.0000000447</v>
      </c>
      <c r="O113" s="28">
        <f t="shared" si="484"/>
        <v>-2500625.0000000237</v>
      </c>
    </row>
    <row r="114" spans="1:27" x14ac:dyDescent="0.25">
      <c r="B114" s="27" t="s">
        <v>36</v>
      </c>
      <c r="D114" s="28">
        <f>-$C$112/$A111</f>
        <v>-333416666.66666669</v>
      </c>
      <c r="E114" s="28">
        <f t="shared" ref="E114:O114" si="485">-$C$112/$A111</f>
        <v>-333416666.66666669</v>
      </c>
      <c r="F114" s="28">
        <f t="shared" si="485"/>
        <v>-333416666.66666669</v>
      </c>
      <c r="G114" s="28">
        <f t="shared" si="485"/>
        <v>-333416666.66666669</v>
      </c>
      <c r="H114" s="28">
        <f t="shared" si="485"/>
        <v>-333416666.66666669</v>
      </c>
      <c r="I114" s="28">
        <f t="shared" si="485"/>
        <v>-333416666.66666669</v>
      </c>
      <c r="J114" s="28">
        <f t="shared" si="485"/>
        <v>-333416666.66666669</v>
      </c>
      <c r="K114" s="28">
        <f t="shared" si="485"/>
        <v>-333416666.66666669</v>
      </c>
      <c r="L114" s="28">
        <f t="shared" si="485"/>
        <v>-333416666.66666669</v>
      </c>
      <c r="M114" s="28">
        <f t="shared" si="485"/>
        <v>-333416666.66666669</v>
      </c>
      <c r="N114" s="28">
        <f t="shared" si="485"/>
        <v>-333416666.66666669</v>
      </c>
      <c r="O114" s="28">
        <f t="shared" si="485"/>
        <v>-333416666.66666669</v>
      </c>
    </row>
    <row r="115" spans="1:27" x14ac:dyDescent="0.25">
      <c r="B115" s="27" t="s">
        <v>38</v>
      </c>
      <c r="D115" s="28">
        <f>+D114+D113</f>
        <v>-363424166.66666692</v>
      </c>
      <c r="E115" s="28">
        <f t="shared" ref="E115:O115" si="486">+E114+E113</f>
        <v>-360923541.66666692</v>
      </c>
      <c r="F115" s="28">
        <f t="shared" si="486"/>
        <v>-358422916.66666687</v>
      </c>
      <c r="G115" s="28">
        <f t="shared" si="486"/>
        <v>-355922291.66666687</v>
      </c>
      <c r="H115" s="28">
        <f t="shared" si="486"/>
        <v>-353421666.66666687</v>
      </c>
      <c r="I115" s="28">
        <f t="shared" si="486"/>
        <v>-350921041.66666687</v>
      </c>
      <c r="J115" s="28">
        <f t="shared" si="486"/>
        <v>-348420416.66666681</v>
      </c>
      <c r="K115" s="28">
        <f t="shared" si="486"/>
        <v>-345919791.66666681</v>
      </c>
      <c r="L115" s="28">
        <f t="shared" si="486"/>
        <v>-343419166.66666675</v>
      </c>
      <c r="M115" s="28">
        <f t="shared" si="486"/>
        <v>-340918541.66666675</v>
      </c>
      <c r="N115" s="28">
        <f t="shared" si="486"/>
        <v>-338417916.66666675</v>
      </c>
      <c r="O115" s="28">
        <f t="shared" si="486"/>
        <v>-335917291.66666669</v>
      </c>
    </row>
    <row r="116" spans="1:27" x14ac:dyDescent="0.25">
      <c r="B116" s="27" t="s">
        <v>39</v>
      </c>
      <c r="D116" s="28">
        <f>+SUM(D113:$O113)+SUM(D114:$O114)</f>
        <v>-4196048750.000001</v>
      </c>
      <c r="E116" s="28">
        <f>+SUM(E113:$O113)+SUM(E114:$O114)</f>
        <v>-3832624583.3333344</v>
      </c>
      <c r="F116" s="28">
        <f>+SUM(F113:$O113)+SUM(F114:$O114)</f>
        <v>-3471701041.6666675</v>
      </c>
      <c r="G116" s="28">
        <f>+SUM(G113:$O113)+SUM(G114:$O114)</f>
        <v>-3113278125.000001</v>
      </c>
      <c r="H116" s="28">
        <f>+SUM(H113:$O113)+SUM(H114:$O114)</f>
        <v>-2757355833.3333344</v>
      </c>
      <c r="I116" s="28">
        <f>+SUM(I113:$O113)+SUM(I114:$O114)</f>
        <v>-2403934166.6666675</v>
      </c>
      <c r="J116" s="28">
        <f>+SUM(J113:$O113)+SUM(J114:$O114)</f>
        <v>-2053013125.0000007</v>
      </c>
      <c r="K116" s="28">
        <f>+SUM(K113:$O113)+SUM(K114:$O114)</f>
        <v>-1704592708.3333337</v>
      </c>
      <c r="L116" s="28">
        <f>+SUM(L113:$O113)+SUM(L114:$O114)</f>
        <v>-1358672916.666667</v>
      </c>
      <c r="M116" s="28">
        <f>+SUM(M113:$O113)+SUM(M114:$O114)</f>
        <v>-1015253750.0000001</v>
      </c>
      <c r="N116" s="28">
        <f>+SUM(N113:$O113)+SUM(N114:$O114)</f>
        <v>-674335208.33333349</v>
      </c>
      <c r="O116" s="28">
        <f>+SUM(O113:$O113)+SUM(O114:$O114)</f>
        <v>-335917291.66666669</v>
      </c>
    </row>
    <row r="117" spans="1:27" x14ac:dyDescent="0.25">
      <c r="B117" s="27" t="s">
        <v>40</v>
      </c>
      <c r="D117" s="28">
        <f>+D116*$C$7/1000000</f>
        <v>-5035258.5000000009</v>
      </c>
      <c r="E117" s="28">
        <f t="shared" ref="E117:N117" si="487">+E116*$C$7/1000000</f>
        <v>-4599149.5000000009</v>
      </c>
      <c r="F117" s="28">
        <f t="shared" si="487"/>
        <v>-4166041.2500000009</v>
      </c>
      <c r="G117" s="28">
        <f t="shared" si="487"/>
        <v>-3735933.7500000009</v>
      </c>
      <c r="H117" s="28">
        <f t="shared" si="487"/>
        <v>-3308827.0000000014</v>
      </c>
      <c r="I117" s="28">
        <f t="shared" si="487"/>
        <v>-2884721.0000000009</v>
      </c>
      <c r="J117" s="28">
        <f t="shared" si="487"/>
        <v>-2463615.7500000009</v>
      </c>
      <c r="K117" s="28">
        <f t="shared" si="487"/>
        <v>-2045511.2500000005</v>
      </c>
      <c r="L117" s="28">
        <f t="shared" si="487"/>
        <v>-1630407.5000000005</v>
      </c>
      <c r="M117" s="28">
        <f t="shared" si="487"/>
        <v>-1218304.5000000002</v>
      </c>
      <c r="N117" s="28">
        <f t="shared" si="487"/>
        <v>-809202.25000000023</v>
      </c>
      <c r="O117" s="28">
        <f>+O116*$C$7/1000000</f>
        <v>-403100.75</v>
      </c>
    </row>
    <row r="118" spans="1:27" ht="15.75" thickBot="1" x14ac:dyDescent="0.3">
      <c r="B118" s="48" t="s">
        <v>41</v>
      </c>
      <c r="C118" s="5">
        <f>+$C$5</f>
        <v>4001000000</v>
      </c>
      <c r="D118" s="28">
        <f>+D117+D115</f>
        <v>-368459425.16666692</v>
      </c>
      <c r="E118" s="28">
        <f t="shared" ref="E118:O118" si="488">+E117+E115</f>
        <v>-365522691.16666692</v>
      </c>
      <c r="F118" s="28">
        <f t="shared" si="488"/>
        <v>-362588957.91666687</v>
      </c>
      <c r="G118" s="28">
        <f t="shared" si="488"/>
        <v>-359658225.41666687</v>
      </c>
      <c r="H118" s="28">
        <f t="shared" si="488"/>
        <v>-356730493.66666687</v>
      </c>
      <c r="I118" s="28">
        <f t="shared" si="488"/>
        <v>-353805762.66666687</v>
      </c>
      <c r="J118" s="28">
        <f t="shared" si="488"/>
        <v>-350884032.41666681</v>
      </c>
      <c r="K118" s="28">
        <f t="shared" si="488"/>
        <v>-347965302.91666681</v>
      </c>
      <c r="L118" s="28">
        <f t="shared" si="488"/>
        <v>-345049574.16666675</v>
      </c>
      <c r="M118" s="28">
        <f t="shared" si="488"/>
        <v>-342136846.16666675</v>
      </c>
      <c r="N118" s="28">
        <f t="shared" si="488"/>
        <v>-339227118.91666675</v>
      </c>
      <c r="O118" s="28">
        <f t="shared" si="488"/>
        <v>-336320392.41666669</v>
      </c>
    </row>
    <row r="119" spans="1:27" ht="15.75" thickBot="1" x14ac:dyDescent="0.3">
      <c r="B119" s="51">
        <f>+(C119+1)^12-1</f>
        <v>0.11010219309289293</v>
      </c>
      <c r="C119" s="50">
        <f>+IRR(C118:O118)</f>
        <v>8.7423326642737109E-3</v>
      </c>
    </row>
    <row r="120" spans="1:27" x14ac:dyDescent="0.25">
      <c r="B120" s="1" t="s">
        <v>104</v>
      </c>
      <c r="C120" s="1" t="s">
        <v>105</v>
      </c>
    </row>
    <row r="121" spans="1:27" ht="18.75" x14ac:dyDescent="0.3">
      <c r="A121">
        <v>24</v>
      </c>
      <c r="B121" s="30" t="s">
        <v>66</v>
      </c>
      <c r="C121" s="29">
        <v>0</v>
      </c>
      <c r="D121" s="29">
        <v>1</v>
      </c>
      <c r="E121" s="29">
        <f>+D121+1</f>
        <v>2</v>
      </c>
      <c r="F121" s="29">
        <f t="shared" ref="F121" si="489">+E121+1</f>
        <v>3</v>
      </c>
      <c r="G121" s="29">
        <f t="shared" ref="G121" si="490">+F121+1</f>
        <v>4</v>
      </c>
      <c r="H121" s="29">
        <f t="shared" ref="H121" si="491">+G121+1</f>
        <v>5</v>
      </c>
      <c r="I121" s="29">
        <f t="shared" ref="I121" si="492">+H121+1</f>
        <v>6</v>
      </c>
      <c r="J121" s="29">
        <f t="shared" ref="J121" si="493">+I121+1</f>
        <v>7</v>
      </c>
      <c r="K121" s="29">
        <f t="shared" ref="K121" si="494">+J121+1</f>
        <v>8</v>
      </c>
      <c r="L121" s="29">
        <f t="shared" ref="L121" si="495">+K121+1</f>
        <v>9</v>
      </c>
      <c r="M121" s="29">
        <f t="shared" ref="M121" si="496">+L121+1</f>
        <v>10</v>
      </c>
      <c r="N121" s="29">
        <f t="shared" ref="N121" si="497">+M121+1</f>
        <v>11</v>
      </c>
      <c r="O121" s="29">
        <f t="shared" ref="O121" si="498">+N121+1</f>
        <v>12</v>
      </c>
      <c r="P121" s="29">
        <f t="shared" ref="P121" si="499">+O121+1</f>
        <v>13</v>
      </c>
      <c r="Q121" s="29">
        <f t="shared" ref="Q121" si="500">+P121+1</f>
        <v>14</v>
      </c>
      <c r="R121" s="29">
        <f t="shared" ref="R121" si="501">+Q121+1</f>
        <v>15</v>
      </c>
      <c r="S121" s="29">
        <f t="shared" ref="S121" si="502">+R121+1</f>
        <v>16</v>
      </c>
      <c r="T121" s="29">
        <f t="shared" ref="T121" si="503">+S121+1</f>
        <v>17</v>
      </c>
      <c r="U121" s="29">
        <f t="shared" ref="U121" si="504">+T121+1</f>
        <v>18</v>
      </c>
      <c r="V121" s="29">
        <f t="shared" ref="V121" si="505">+U121+1</f>
        <v>19</v>
      </c>
      <c r="W121" s="29">
        <f t="shared" ref="W121" si="506">+V121+1</f>
        <v>20</v>
      </c>
      <c r="X121" s="29">
        <f t="shared" ref="X121" si="507">+W121+1</f>
        <v>21</v>
      </c>
      <c r="Y121" s="29">
        <f t="shared" ref="Y121" si="508">+X121+1</f>
        <v>22</v>
      </c>
      <c r="Z121" s="29">
        <f t="shared" ref="Z121" si="509">+Y121+1</f>
        <v>23</v>
      </c>
      <c r="AA121" s="29">
        <f t="shared" ref="AA121" si="510">+Z121+1</f>
        <v>24</v>
      </c>
    </row>
    <row r="122" spans="1:27" x14ac:dyDescent="0.25">
      <c r="B122" s="27" t="s">
        <v>60</v>
      </c>
      <c r="C122" s="5">
        <f>+$C$5</f>
        <v>4001000000</v>
      </c>
      <c r="D122" s="28">
        <f>+C122+D124</f>
        <v>3834291666.6666665</v>
      </c>
      <c r="E122" s="28">
        <f>+D122+E124</f>
        <v>3667583333.333333</v>
      </c>
      <c r="F122" s="28">
        <f>+E122+F124</f>
        <v>3500874999.9999995</v>
      </c>
      <c r="G122" s="28">
        <f>+F122+G124</f>
        <v>3334166666.666666</v>
      </c>
      <c r="H122" s="28">
        <f t="shared" ref="H122" si="511">+G122+H124</f>
        <v>3167458333.3333325</v>
      </c>
      <c r="I122" s="28">
        <f t="shared" ref="I122" si="512">+H122+I124</f>
        <v>3000749999.999999</v>
      </c>
      <c r="J122" s="28">
        <f t="shared" ref="J122" si="513">+I122+J124</f>
        <v>2834041666.6666656</v>
      </c>
      <c r="K122" s="28">
        <f t="shared" ref="K122" si="514">+J122+K124</f>
        <v>2667333333.3333321</v>
      </c>
      <c r="L122" s="28">
        <f t="shared" ref="L122" si="515">+K122+L124</f>
        <v>2500624999.9999986</v>
      </c>
      <c r="M122" s="28">
        <f t="shared" ref="M122" si="516">+L122+M124</f>
        <v>2333916666.6666651</v>
      </c>
      <c r="N122" s="28">
        <f t="shared" ref="N122" si="517">+M122+N124</f>
        <v>2167208333.3333316</v>
      </c>
      <c r="O122" s="28">
        <f t="shared" ref="O122" si="518">+N122+O124</f>
        <v>2000499999.9999983</v>
      </c>
      <c r="P122" s="28">
        <f t="shared" ref="P122" si="519">+O122+P124</f>
        <v>1833791666.6666651</v>
      </c>
      <c r="Q122" s="28">
        <f t="shared" ref="Q122" si="520">+P122+Q124</f>
        <v>1667083333.3333318</v>
      </c>
      <c r="R122" s="28">
        <f t="shared" ref="R122" si="521">+Q122+R124</f>
        <v>1500374999.9999986</v>
      </c>
      <c r="S122" s="28">
        <f t="shared" ref="S122" si="522">+R122+S124</f>
        <v>1333666666.6666653</v>
      </c>
      <c r="T122" s="28">
        <f t="shared" ref="T122" si="523">+S122+T124</f>
        <v>1166958333.3333321</v>
      </c>
      <c r="U122" s="28">
        <f t="shared" ref="U122" si="524">+T122+U124</f>
        <v>1000249999.9999987</v>
      </c>
      <c r="V122" s="28">
        <f t="shared" ref="V122" si="525">+U122+V124</f>
        <v>833541666.66666532</v>
      </c>
      <c r="W122" s="28">
        <f t="shared" ref="W122" si="526">+V122+W124</f>
        <v>666833333.33333194</v>
      </c>
      <c r="X122" s="28">
        <f t="shared" ref="X122" si="527">+W122+X124</f>
        <v>500124999.99999857</v>
      </c>
      <c r="Y122" s="28">
        <f t="shared" ref="Y122" si="528">+X122+Y124</f>
        <v>333416666.6666652</v>
      </c>
      <c r="Z122" s="28">
        <f t="shared" ref="Z122" si="529">+Y122+Z124</f>
        <v>166708333.33333185</v>
      </c>
      <c r="AA122" s="28">
        <f>+Z122+AA124</f>
        <v>-1.4901161193847656E-6</v>
      </c>
    </row>
    <row r="123" spans="1:27" x14ac:dyDescent="0.25">
      <c r="B123" s="27" t="s">
        <v>37</v>
      </c>
      <c r="D123" s="28">
        <f>-C$122*$C$14</f>
        <v>-30007500.00000025</v>
      </c>
      <c r="E123" s="28">
        <f>-D$122*$C$14</f>
        <v>-28757187.500000238</v>
      </c>
      <c r="F123" s="28">
        <f>-E$122*$C$14</f>
        <v>-27506875.000000227</v>
      </c>
      <c r="G123" s="28">
        <f t="shared" ref="G123:Z123" si="530">-F$122*$C$14</f>
        <v>-26256562.500000212</v>
      </c>
      <c r="H123" s="28">
        <f t="shared" si="530"/>
        <v>-25006250.000000201</v>
      </c>
      <c r="I123" s="28">
        <f t="shared" si="530"/>
        <v>-23755937.50000019</v>
      </c>
      <c r="J123" s="28">
        <f t="shared" si="530"/>
        <v>-22505625.000000179</v>
      </c>
      <c r="K123" s="28">
        <f t="shared" si="530"/>
        <v>-21255312.500000168</v>
      </c>
      <c r="L123" s="28">
        <f t="shared" si="530"/>
        <v>-20005000.000000156</v>
      </c>
      <c r="M123" s="28">
        <f t="shared" si="530"/>
        <v>-18754687.500000145</v>
      </c>
      <c r="N123" s="28">
        <f t="shared" si="530"/>
        <v>-17504375.000000134</v>
      </c>
      <c r="O123" s="28">
        <f t="shared" si="530"/>
        <v>-16254062.500000121</v>
      </c>
      <c r="P123" s="28">
        <f t="shared" si="530"/>
        <v>-15003750.000000112</v>
      </c>
      <c r="Q123" s="28">
        <f t="shared" si="530"/>
        <v>-13753437.500000102</v>
      </c>
      <c r="R123" s="28">
        <f t="shared" si="530"/>
        <v>-12503125.000000093</v>
      </c>
      <c r="S123" s="28">
        <f t="shared" si="530"/>
        <v>-11252812.500000082</v>
      </c>
      <c r="T123" s="28">
        <f t="shared" si="530"/>
        <v>-10002500.000000073</v>
      </c>
      <c r="U123" s="28">
        <f t="shared" si="530"/>
        <v>-8752187.5000000633</v>
      </c>
      <c r="V123" s="28">
        <f t="shared" si="530"/>
        <v>-7501875.0000000522</v>
      </c>
      <c r="W123" s="28">
        <f t="shared" si="530"/>
        <v>-6251562.5000000419</v>
      </c>
      <c r="X123" s="28">
        <f t="shared" si="530"/>
        <v>-5001250.0000000307</v>
      </c>
      <c r="Y123" s="28">
        <f t="shared" si="530"/>
        <v>-3750937.5000000205</v>
      </c>
      <c r="Z123" s="28">
        <f t="shared" si="530"/>
        <v>-2500625.0000000098</v>
      </c>
      <c r="AA123" s="28">
        <f>-Z$122*$C$14</f>
        <v>-1250312.4999999993</v>
      </c>
    </row>
    <row r="124" spans="1:27" x14ac:dyDescent="0.25">
      <c r="B124" s="27" t="s">
        <v>36</v>
      </c>
      <c r="D124" s="28">
        <f>-$C$122/$A121</f>
        <v>-166708333.33333334</v>
      </c>
      <c r="E124" s="28">
        <f t="shared" ref="E124:AA124" si="531">-$C$122/$A121</f>
        <v>-166708333.33333334</v>
      </c>
      <c r="F124" s="28">
        <f t="shared" si="531"/>
        <v>-166708333.33333334</v>
      </c>
      <c r="G124" s="28">
        <f t="shared" si="531"/>
        <v>-166708333.33333334</v>
      </c>
      <c r="H124" s="28">
        <f t="shared" si="531"/>
        <v>-166708333.33333334</v>
      </c>
      <c r="I124" s="28">
        <f t="shared" si="531"/>
        <v>-166708333.33333334</v>
      </c>
      <c r="J124" s="28">
        <f t="shared" si="531"/>
        <v>-166708333.33333334</v>
      </c>
      <c r="K124" s="28">
        <f t="shared" si="531"/>
        <v>-166708333.33333334</v>
      </c>
      <c r="L124" s="28">
        <f t="shared" si="531"/>
        <v>-166708333.33333334</v>
      </c>
      <c r="M124" s="28">
        <f t="shared" si="531"/>
        <v>-166708333.33333334</v>
      </c>
      <c r="N124" s="28">
        <f t="shared" si="531"/>
        <v>-166708333.33333334</v>
      </c>
      <c r="O124" s="28">
        <f t="shared" si="531"/>
        <v>-166708333.33333334</v>
      </c>
      <c r="P124" s="28">
        <f t="shared" si="531"/>
        <v>-166708333.33333334</v>
      </c>
      <c r="Q124" s="28">
        <f t="shared" si="531"/>
        <v>-166708333.33333334</v>
      </c>
      <c r="R124" s="28">
        <f t="shared" si="531"/>
        <v>-166708333.33333334</v>
      </c>
      <c r="S124" s="28">
        <f t="shared" si="531"/>
        <v>-166708333.33333334</v>
      </c>
      <c r="T124" s="28">
        <f t="shared" si="531"/>
        <v>-166708333.33333334</v>
      </c>
      <c r="U124" s="28">
        <f t="shared" si="531"/>
        <v>-166708333.33333334</v>
      </c>
      <c r="V124" s="28">
        <f t="shared" si="531"/>
        <v>-166708333.33333334</v>
      </c>
      <c r="W124" s="28">
        <f t="shared" si="531"/>
        <v>-166708333.33333334</v>
      </c>
      <c r="X124" s="28">
        <f t="shared" si="531"/>
        <v>-166708333.33333334</v>
      </c>
      <c r="Y124" s="28">
        <f t="shared" si="531"/>
        <v>-166708333.33333334</v>
      </c>
      <c r="Z124" s="28">
        <f t="shared" si="531"/>
        <v>-166708333.33333334</v>
      </c>
      <c r="AA124" s="28">
        <f t="shared" si="531"/>
        <v>-166708333.33333334</v>
      </c>
    </row>
    <row r="125" spans="1:27" x14ac:dyDescent="0.25">
      <c r="B125" s="27" t="s">
        <v>38</v>
      </c>
      <c r="D125" s="28">
        <f>+D124+D123</f>
        <v>-196715833.33333358</v>
      </c>
      <c r="E125" s="28">
        <f t="shared" ref="E125:AA125" si="532">+E124+E123</f>
        <v>-195465520.83333358</v>
      </c>
      <c r="F125" s="28">
        <f t="shared" si="532"/>
        <v>-194215208.33333358</v>
      </c>
      <c r="G125" s="28">
        <f t="shared" si="532"/>
        <v>-192964895.83333355</v>
      </c>
      <c r="H125" s="28">
        <f t="shared" si="532"/>
        <v>-191714583.33333355</v>
      </c>
      <c r="I125" s="28">
        <f t="shared" si="532"/>
        <v>-190464270.83333352</v>
      </c>
      <c r="J125" s="28">
        <f t="shared" si="532"/>
        <v>-189213958.33333352</v>
      </c>
      <c r="K125" s="28">
        <f t="shared" si="532"/>
        <v>-187963645.83333352</v>
      </c>
      <c r="L125" s="28">
        <f t="shared" si="532"/>
        <v>-186713333.33333349</v>
      </c>
      <c r="M125" s="28">
        <f t="shared" si="532"/>
        <v>-185463020.83333349</v>
      </c>
      <c r="N125" s="28">
        <f t="shared" si="532"/>
        <v>-184212708.33333349</v>
      </c>
      <c r="O125" s="28">
        <f t="shared" si="532"/>
        <v>-182962395.83333346</v>
      </c>
      <c r="P125" s="28">
        <f t="shared" si="532"/>
        <v>-181712083.33333346</v>
      </c>
      <c r="Q125" s="28">
        <f t="shared" si="532"/>
        <v>-180461770.83333343</v>
      </c>
      <c r="R125" s="28">
        <f t="shared" si="532"/>
        <v>-179211458.33333343</v>
      </c>
      <c r="S125" s="28">
        <f t="shared" si="532"/>
        <v>-177961145.83333343</v>
      </c>
      <c r="T125" s="28">
        <f t="shared" si="532"/>
        <v>-176710833.3333334</v>
      </c>
      <c r="U125" s="28">
        <f t="shared" si="532"/>
        <v>-175460520.8333334</v>
      </c>
      <c r="V125" s="28">
        <f t="shared" si="532"/>
        <v>-174210208.3333334</v>
      </c>
      <c r="W125" s="28">
        <f t="shared" si="532"/>
        <v>-172959895.83333337</v>
      </c>
      <c r="X125" s="28">
        <f t="shared" si="532"/>
        <v>-171709583.33333337</v>
      </c>
      <c r="Y125" s="28">
        <f t="shared" si="532"/>
        <v>-170459270.83333337</v>
      </c>
      <c r="Z125" s="28">
        <f t="shared" si="532"/>
        <v>-169208958.33333334</v>
      </c>
      <c r="AA125" s="28">
        <f t="shared" si="532"/>
        <v>-167958645.83333334</v>
      </c>
    </row>
    <row r="126" spans="1:27" x14ac:dyDescent="0.25">
      <c r="B126" s="27" t="s">
        <v>39</v>
      </c>
      <c r="D126" s="28">
        <f>+SUM(D123:$AA123)+SUM(D124:$AA124)</f>
        <v>-4376093750.0000048</v>
      </c>
      <c r="E126" s="28">
        <f>+SUM(E123:$AA123)+SUM(E124:$AA124)</f>
        <v>-4179377916.6666708</v>
      </c>
      <c r="F126" s="28">
        <f>+SUM(F123:$AA123)+SUM(F124:$AA124)</f>
        <v>-3983912395.8333368</v>
      </c>
      <c r="G126" s="28">
        <f>+SUM(G123:$AA123)+SUM(G124:$AA124)</f>
        <v>-3789697187.5000029</v>
      </c>
      <c r="H126" s="28">
        <f>+SUM(H123:$AA123)+SUM(H124:$AA124)</f>
        <v>-3596732291.6666694</v>
      </c>
      <c r="I126" s="28">
        <f>+SUM(I123:$AA123)+SUM(I124:$AA124)</f>
        <v>-3405017708.3333359</v>
      </c>
      <c r="J126" s="28">
        <f>+SUM(J123:$AA123)+SUM(J124:$AA124)</f>
        <v>-3214553437.5000019</v>
      </c>
      <c r="K126" s="28">
        <f>+SUM(K123:$AA123)+SUM(K124:$AA124)</f>
        <v>-3025339479.1666684</v>
      </c>
      <c r="L126" s="28">
        <f>+SUM(L123:$AA123)+SUM(L124:$AA124)</f>
        <v>-2837375833.3333349</v>
      </c>
      <c r="M126" s="28">
        <f>+SUM(M123:$AA123)+SUM(M124:$AA124)</f>
        <v>-2650662500.000001</v>
      </c>
      <c r="N126" s="28">
        <f>+SUM(N123:$AA123)+SUM(N124:$AA124)</f>
        <v>-2465199479.1666675</v>
      </c>
      <c r="O126" s="28">
        <f>+SUM(O123:$AA123)+SUM(O124:$AA124)</f>
        <v>-2280986770.833334</v>
      </c>
      <c r="P126" s="28">
        <f>+SUM(P123:$AA123)+SUM(P124:$AA124)</f>
        <v>-2098024375.0000005</v>
      </c>
      <c r="Q126" s="28">
        <f>+SUM(Q123:$AA123)+SUM(Q124:$AA124)</f>
        <v>-1916312291.666667</v>
      </c>
      <c r="R126" s="28">
        <f>+SUM(R123:$AA123)+SUM(R124:$AA124)</f>
        <v>-1735850520.8333337</v>
      </c>
      <c r="S126" s="28">
        <f>+SUM(S123:$AA123)+SUM(S124:$AA124)</f>
        <v>-1556639062.5000005</v>
      </c>
      <c r="T126" s="28">
        <f>+SUM(T123:$AA123)+SUM(T124:$AA124)</f>
        <v>-1378677916.666667</v>
      </c>
      <c r="U126" s="28">
        <f>+SUM(U123:$AA123)+SUM(U124:$AA124)</f>
        <v>-1201967083.3333337</v>
      </c>
      <c r="V126" s="28">
        <f>+SUM(V123:$AA123)+SUM(V124:$AA124)</f>
        <v>-1026506562.5000002</v>
      </c>
      <c r="W126" s="28">
        <f>+SUM(W123:$AA123)+SUM(W124:$AA124)</f>
        <v>-852296354.16666687</v>
      </c>
      <c r="X126" s="28">
        <f>+SUM(X123:$AA123)+SUM(X124:$AA124)</f>
        <v>-679336458.33333349</v>
      </c>
      <c r="Y126" s="28">
        <f>+SUM(Y123:$AA123)+SUM(Y124:$AA124)</f>
        <v>-507626875</v>
      </c>
      <c r="Z126" s="28">
        <f>+SUM(Z123:$AA123)+SUM(Z124:$AA124)</f>
        <v>-337167604.16666669</v>
      </c>
      <c r="AA126" s="28">
        <f>+SUM(AA123:$AA123)+SUM(AA124:$AA124)</f>
        <v>-167958645.83333334</v>
      </c>
    </row>
    <row r="127" spans="1:27" x14ac:dyDescent="0.25">
      <c r="B127" s="27" t="s">
        <v>40</v>
      </c>
      <c r="D127" s="28">
        <f>+D126*$C$7/1000000</f>
        <v>-5251312.5000000056</v>
      </c>
      <c r="E127" s="28">
        <f t="shared" ref="E127:AA127" si="533">+E126*$C$7/1000000</f>
        <v>-5015253.5000000047</v>
      </c>
      <c r="F127" s="28">
        <f t="shared" si="533"/>
        <v>-4780694.8750000037</v>
      </c>
      <c r="G127" s="28">
        <f t="shared" si="533"/>
        <v>-4547636.6250000037</v>
      </c>
      <c r="H127" s="28">
        <f t="shared" si="533"/>
        <v>-4316078.7500000037</v>
      </c>
      <c r="I127" s="28">
        <f t="shared" si="533"/>
        <v>-4086021.2500000028</v>
      </c>
      <c r="J127" s="28">
        <f t="shared" si="533"/>
        <v>-3857464.1250000023</v>
      </c>
      <c r="K127" s="28">
        <f t="shared" si="533"/>
        <v>-3630407.3750000019</v>
      </c>
      <c r="L127" s="28">
        <f t="shared" si="533"/>
        <v>-3404851.0000000019</v>
      </c>
      <c r="M127" s="28">
        <f t="shared" si="533"/>
        <v>-3180795.0000000009</v>
      </c>
      <c r="N127" s="28">
        <f t="shared" si="533"/>
        <v>-2958239.3750000009</v>
      </c>
      <c r="O127" s="28">
        <f t="shared" si="533"/>
        <v>-2737184.1250000009</v>
      </c>
      <c r="P127" s="28">
        <f t="shared" si="533"/>
        <v>-2517629.2500000005</v>
      </c>
      <c r="Q127" s="28">
        <f t="shared" si="533"/>
        <v>-2299574.7500000005</v>
      </c>
      <c r="R127" s="28">
        <f t="shared" si="533"/>
        <v>-2083020.6250000005</v>
      </c>
      <c r="S127" s="28">
        <f t="shared" si="533"/>
        <v>-1867966.8750000005</v>
      </c>
      <c r="T127" s="28">
        <f t="shared" si="533"/>
        <v>-1654413.5000000005</v>
      </c>
      <c r="U127" s="28">
        <f t="shared" si="533"/>
        <v>-1442360.5000000005</v>
      </c>
      <c r="V127" s="28">
        <f t="shared" si="533"/>
        <v>-1231807.8750000002</v>
      </c>
      <c r="W127" s="28">
        <f t="shared" si="533"/>
        <v>-1022755.6250000002</v>
      </c>
      <c r="X127" s="28">
        <f t="shared" si="533"/>
        <v>-815203.75000000023</v>
      </c>
      <c r="Y127" s="28">
        <f t="shared" si="533"/>
        <v>-609152.25</v>
      </c>
      <c r="Z127" s="28">
        <f t="shared" si="533"/>
        <v>-404601.125</v>
      </c>
      <c r="AA127" s="28">
        <f t="shared" si="533"/>
        <v>-201550.375</v>
      </c>
    </row>
    <row r="128" spans="1:27" ht="15.75" thickBot="1" x14ac:dyDescent="0.3">
      <c r="B128" s="48" t="s">
        <v>41</v>
      </c>
      <c r="C128" s="5">
        <f>+$C$5</f>
        <v>4001000000</v>
      </c>
      <c r="D128" s="28">
        <f>+D127+D125</f>
        <v>-201967145.83333358</v>
      </c>
      <c r="E128" s="28">
        <f t="shared" ref="E128:AA128" si="534">+E127+E125</f>
        <v>-200480774.33333358</v>
      </c>
      <c r="F128" s="28">
        <f t="shared" si="534"/>
        <v>-198995903.20833358</v>
      </c>
      <c r="G128" s="28">
        <f t="shared" si="534"/>
        <v>-197512532.45833355</v>
      </c>
      <c r="H128" s="28">
        <f t="shared" si="534"/>
        <v>-196030662.08333355</v>
      </c>
      <c r="I128" s="28">
        <f t="shared" si="534"/>
        <v>-194550292.08333352</v>
      </c>
      <c r="J128" s="28">
        <f t="shared" si="534"/>
        <v>-193071422.45833352</v>
      </c>
      <c r="K128" s="28">
        <f t="shared" si="534"/>
        <v>-191594053.20833352</v>
      </c>
      <c r="L128" s="28">
        <f t="shared" si="534"/>
        <v>-190118184.33333349</v>
      </c>
      <c r="M128" s="28">
        <f t="shared" si="534"/>
        <v>-188643815.83333349</v>
      </c>
      <c r="N128" s="28">
        <f t="shared" si="534"/>
        <v>-187170947.70833349</v>
      </c>
      <c r="O128" s="28">
        <f t="shared" si="534"/>
        <v>-185699579.95833346</v>
      </c>
      <c r="P128" s="28">
        <f t="shared" si="534"/>
        <v>-184229712.58333346</v>
      </c>
      <c r="Q128" s="28">
        <f t="shared" si="534"/>
        <v>-182761345.58333343</v>
      </c>
      <c r="R128" s="28">
        <f t="shared" si="534"/>
        <v>-181294478.95833343</v>
      </c>
      <c r="S128" s="28">
        <f t="shared" si="534"/>
        <v>-179829112.70833343</v>
      </c>
      <c r="T128" s="28">
        <f t="shared" si="534"/>
        <v>-178365246.8333334</v>
      </c>
      <c r="U128" s="28">
        <f t="shared" si="534"/>
        <v>-176902881.3333334</v>
      </c>
      <c r="V128" s="28">
        <f t="shared" si="534"/>
        <v>-175442016.2083334</v>
      </c>
      <c r="W128" s="28">
        <f t="shared" si="534"/>
        <v>-173982651.45833337</v>
      </c>
      <c r="X128" s="28">
        <f t="shared" si="534"/>
        <v>-172524787.08333337</v>
      </c>
      <c r="Y128" s="28">
        <f t="shared" si="534"/>
        <v>-171068423.08333337</v>
      </c>
      <c r="Z128" s="28">
        <f t="shared" si="534"/>
        <v>-169613559.45833334</v>
      </c>
      <c r="AA128" s="28">
        <f t="shared" si="534"/>
        <v>-168160196.20833334</v>
      </c>
    </row>
    <row r="129" spans="1:87" ht="15.75" thickBot="1" x14ac:dyDescent="0.3">
      <c r="B129" s="51">
        <f>+(C129+1)^12-1</f>
        <v>0.11059031272991615</v>
      </c>
      <c r="C129" s="50">
        <f>+IRR(C128:AA128)</f>
        <v>8.7792878007997288E-3</v>
      </c>
    </row>
    <row r="131" spans="1:87" ht="18.75" x14ac:dyDescent="0.3">
      <c r="A131">
        <v>36</v>
      </c>
      <c r="B131" s="30" t="s">
        <v>66</v>
      </c>
      <c r="C131" s="29">
        <v>0</v>
      </c>
      <c r="D131" s="29">
        <v>1</v>
      </c>
      <c r="E131" s="29">
        <f>+D131+1</f>
        <v>2</v>
      </c>
      <c r="F131" s="29">
        <f t="shared" ref="F131" si="535">+E131+1</f>
        <v>3</v>
      </c>
      <c r="G131" s="29">
        <f t="shared" ref="G131" si="536">+F131+1</f>
        <v>4</v>
      </c>
      <c r="H131" s="29">
        <f t="shared" ref="H131" si="537">+G131+1</f>
        <v>5</v>
      </c>
      <c r="I131" s="29">
        <f t="shared" ref="I131" si="538">+H131+1</f>
        <v>6</v>
      </c>
      <c r="J131" s="29">
        <f t="shared" ref="J131" si="539">+I131+1</f>
        <v>7</v>
      </c>
      <c r="K131" s="29">
        <f t="shared" ref="K131" si="540">+J131+1</f>
        <v>8</v>
      </c>
      <c r="L131" s="29">
        <f t="shared" ref="L131" si="541">+K131+1</f>
        <v>9</v>
      </c>
      <c r="M131" s="29">
        <f t="shared" ref="M131" si="542">+L131+1</f>
        <v>10</v>
      </c>
      <c r="N131" s="29">
        <f t="shared" ref="N131" si="543">+M131+1</f>
        <v>11</v>
      </c>
      <c r="O131" s="29">
        <f t="shared" ref="O131" si="544">+N131+1</f>
        <v>12</v>
      </c>
      <c r="P131" s="29">
        <f t="shared" ref="P131" si="545">+O131+1</f>
        <v>13</v>
      </c>
      <c r="Q131" s="29">
        <f t="shared" ref="Q131" si="546">+P131+1</f>
        <v>14</v>
      </c>
      <c r="R131" s="29">
        <f t="shared" ref="R131" si="547">+Q131+1</f>
        <v>15</v>
      </c>
      <c r="S131" s="29">
        <f t="shared" ref="S131" si="548">+R131+1</f>
        <v>16</v>
      </c>
      <c r="T131" s="29">
        <f t="shared" ref="T131" si="549">+S131+1</f>
        <v>17</v>
      </c>
      <c r="U131" s="29">
        <f t="shared" ref="U131" si="550">+T131+1</f>
        <v>18</v>
      </c>
      <c r="V131" s="29">
        <f t="shared" ref="V131" si="551">+U131+1</f>
        <v>19</v>
      </c>
      <c r="W131" s="29">
        <f t="shared" ref="W131" si="552">+V131+1</f>
        <v>20</v>
      </c>
      <c r="X131" s="29">
        <f t="shared" ref="X131" si="553">+W131+1</f>
        <v>21</v>
      </c>
      <c r="Y131" s="29">
        <f t="shared" ref="Y131" si="554">+X131+1</f>
        <v>22</v>
      </c>
      <c r="Z131" s="29">
        <f t="shared" ref="Z131" si="555">+Y131+1</f>
        <v>23</v>
      </c>
      <c r="AA131" s="29">
        <f t="shared" ref="AA131" si="556">+Z131+1</f>
        <v>24</v>
      </c>
      <c r="AB131" s="29">
        <f t="shared" ref="AB131" si="557">+AA131+1</f>
        <v>25</v>
      </c>
      <c r="AC131" s="29">
        <f t="shared" ref="AC131" si="558">+AB131+1</f>
        <v>26</v>
      </c>
      <c r="AD131" s="29">
        <f t="shared" ref="AD131" si="559">+AC131+1</f>
        <v>27</v>
      </c>
      <c r="AE131" s="29">
        <f t="shared" ref="AE131" si="560">+AD131+1</f>
        <v>28</v>
      </c>
      <c r="AF131" s="29">
        <f t="shared" ref="AF131" si="561">+AE131+1</f>
        <v>29</v>
      </c>
      <c r="AG131" s="29">
        <f t="shared" ref="AG131" si="562">+AF131+1</f>
        <v>30</v>
      </c>
      <c r="AH131" s="29">
        <f t="shared" ref="AH131" si="563">+AG131+1</f>
        <v>31</v>
      </c>
      <c r="AI131" s="29">
        <f t="shared" ref="AI131" si="564">+AH131+1</f>
        <v>32</v>
      </c>
      <c r="AJ131" s="29">
        <f t="shared" ref="AJ131" si="565">+AI131+1</f>
        <v>33</v>
      </c>
      <c r="AK131" s="29">
        <f t="shared" ref="AK131" si="566">+AJ131+1</f>
        <v>34</v>
      </c>
      <c r="AL131" s="29">
        <f t="shared" ref="AL131" si="567">+AK131+1</f>
        <v>35</v>
      </c>
      <c r="AM131" s="29">
        <f t="shared" ref="AM131" si="568">+AL131+1</f>
        <v>36</v>
      </c>
    </row>
    <row r="132" spans="1:87" x14ac:dyDescent="0.25">
      <c r="B132" s="27" t="s">
        <v>60</v>
      </c>
      <c r="C132" s="5">
        <f>+$C$5</f>
        <v>4001000000</v>
      </c>
      <c r="D132" s="28">
        <f>+C132+D134</f>
        <v>3889861111.1111112</v>
      </c>
      <c r="E132" s="28">
        <f t="shared" ref="E132" si="569">+D132+E134</f>
        <v>3778722222.2222223</v>
      </c>
      <c r="F132" s="28">
        <f t="shared" ref="F132" si="570">+E132+F134</f>
        <v>3667583333.3333335</v>
      </c>
      <c r="G132" s="28">
        <f t="shared" ref="G132" si="571">+F132+G134</f>
        <v>3556444444.4444447</v>
      </c>
      <c r="H132" s="28">
        <f t="shared" ref="H132" si="572">+G132+H134</f>
        <v>3445305555.5555558</v>
      </c>
      <c r="I132" s="28">
        <f t="shared" ref="I132" si="573">+H132+I134</f>
        <v>3334166666.666667</v>
      </c>
      <c r="J132" s="28">
        <f t="shared" ref="J132" si="574">+I132+J134</f>
        <v>3223027777.7777781</v>
      </c>
      <c r="K132" s="28">
        <f t="shared" ref="K132" si="575">+J132+K134</f>
        <v>3111888888.8888893</v>
      </c>
      <c r="L132" s="28">
        <f t="shared" ref="L132" si="576">+K132+L134</f>
        <v>3000750000.0000005</v>
      </c>
      <c r="M132" s="28">
        <f t="shared" ref="M132" si="577">+L132+M134</f>
        <v>2889611111.1111116</v>
      </c>
      <c r="N132" s="28">
        <f t="shared" ref="N132" si="578">+M132+N134</f>
        <v>2778472222.2222228</v>
      </c>
      <c r="O132" s="28">
        <f t="shared" ref="O132" si="579">+N132+O134</f>
        <v>2667333333.333334</v>
      </c>
      <c r="P132" s="28">
        <f t="shared" ref="P132" si="580">+O132+P134</f>
        <v>2556194444.4444451</v>
      </c>
      <c r="Q132" s="28">
        <f t="shared" ref="Q132" si="581">+P132+Q134</f>
        <v>2445055555.5555563</v>
      </c>
      <c r="R132" s="28">
        <f t="shared" ref="R132" si="582">+Q132+R134</f>
        <v>2333916666.6666675</v>
      </c>
      <c r="S132" s="28">
        <f t="shared" ref="S132" si="583">+R132+S134</f>
        <v>2222777777.7777786</v>
      </c>
      <c r="T132" s="28">
        <f t="shared" ref="T132" si="584">+S132+T134</f>
        <v>2111638888.8888898</v>
      </c>
      <c r="U132" s="28">
        <f t="shared" ref="U132" si="585">+T132+U134</f>
        <v>2000500000.000001</v>
      </c>
      <c r="V132" s="28">
        <f t="shared" ref="V132" si="586">+U132+V134</f>
        <v>1889361111.1111121</v>
      </c>
      <c r="W132" s="28">
        <f t="shared" ref="W132" si="587">+V132+W134</f>
        <v>1778222222.2222233</v>
      </c>
      <c r="X132" s="28">
        <f t="shared" ref="X132" si="588">+W132+X134</f>
        <v>1667083333.3333344</v>
      </c>
      <c r="Y132" s="28">
        <f t="shared" ref="Y132" si="589">+X132+Y134</f>
        <v>1555944444.4444456</v>
      </c>
      <c r="Z132" s="28">
        <f t="shared" ref="Z132" si="590">+Y132+Z134</f>
        <v>1444805555.5555568</v>
      </c>
      <c r="AA132" s="28">
        <f t="shared" ref="AA132" si="591">+Z132+AA134</f>
        <v>1333666666.6666679</v>
      </c>
      <c r="AB132" s="28">
        <f t="shared" ref="AB132" si="592">+AA132+AB134</f>
        <v>1222527777.7777791</v>
      </c>
      <c r="AC132" s="28">
        <f t="shared" ref="AC132" si="593">+AB132+AC134</f>
        <v>1111388888.8888903</v>
      </c>
      <c r="AD132" s="28">
        <f t="shared" ref="AD132" si="594">+AC132+AD134</f>
        <v>1000250000.0000014</v>
      </c>
      <c r="AE132" s="28">
        <f t="shared" ref="AE132" si="595">+AD132+AE134</f>
        <v>889111111.11111259</v>
      </c>
      <c r="AF132" s="28">
        <f t="shared" ref="AF132" si="596">+AE132+AF134</f>
        <v>777972222.22222376</v>
      </c>
      <c r="AG132" s="28">
        <f t="shared" ref="AG132" si="597">+AF132+AG134</f>
        <v>666833333.33333492</v>
      </c>
      <c r="AH132" s="28">
        <f t="shared" ref="AH132" si="598">+AG132+AH134</f>
        <v>555694444.44444609</v>
      </c>
      <c r="AI132" s="28">
        <f t="shared" ref="AI132" si="599">+AH132+AI134</f>
        <v>444555555.55555719</v>
      </c>
      <c r="AJ132" s="28">
        <f t="shared" ref="AJ132" si="600">+AI132+AJ134</f>
        <v>333416666.6666683</v>
      </c>
      <c r="AK132" s="28">
        <f t="shared" ref="AK132" si="601">+AJ132+AK134</f>
        <v>222277777.7777794</v>
      </c>
      <c r="AL132" s="28">
        <f t="shared" ref="AL132" si="602">+AK132+AL134</f>
        <v>111138888.8888905</v>
      </c>
      <c r="AM132" s="28">
        <f t="shared" ref="AM132" si="603">+AL132+AM134</f>
        <v>1.6093254089355469E-6</v>
      </c>
    </row>
    <row r="133" spans="1:87" x14ac:dyDescent="0.25">
      <c r="B133" s="27" t="s">
        <v>37</v>
      </c>
      <c r="D133" s="28">
        <f>-C$132*$C$14</f>
        <v>-30007500.00000025</v>
      </c>
      <c r="E133" s="28">
        <f>-D$132*$C$14</f>
        <v>-29173958.333333574</v>
      </c>
      <c r="F133" s="28">
        <f>-E$132*$C$14</f>
        <v>-28340416.666666903</v>
      </c>
      <c r="G133" s="28">
        <f t="shared" ref="G133:AL133" si="604">-F$132*$C$14</f>
        <v>-27506875.000000231</v>
      </c>
      <c r="H133" s="28">
        <f t="shared" si="604"/>
        <v>-26673333.333333556</v>
      </c>
      <c r="I133" s="28">
        <f t="shared" si="604"/>
        <v>-25839791.666666884</v>
      </c>
      <c r="J133" s="28">
        <f t="shared" si="604"/>
        <v>-25006250.000000209</v>
      </c>
      <c r="K133" s="28">
        <f t="shared" si="604"/>
        <v>-24172708.333333537</v>
      </c>
      <c r="L133" s="28">
        <f t="shared" si="604"/>
        <v>-23339166.666666862</v>
      </c>
      <c r="M133" s="28">
        <f t="shared" si="604"/>
        <v>-22505625.00000019</v>
      </c>
      <c r="N133" s="28">
        <f t="shared" si="604"/>
        <v>-21672083.333333518</v>
      </c>
      <c r="O133" s="28">
        <f t="shared" si="604"/>
        <v>-20838541.666666843</v>
      </c>
      <c r="P133" s="28">
        <f t="shared" si="604"/>
        <v>-20005000.000000171</v>
      </c>
      <c r="Q133" s="28">
        <f t="shared" si="604"/>
        <v>-19171458.333333496</v>
      </c>
      <c r="R133" s="28">
        <f t="shared" si="604"/>
        <v>-18337916.666666824</v>
      </c>
      <c r="S133" s="28">
        <f t="shared" si="604"/>
        <v>-17504375.000000153</v>
      </c>
      <c r="T133" s="28">
        <f t="shared" si="604"/>
        <v>-16670833.333333477</v>
      </c>
      <c r="U133" s="28">
        <f t="shared" si="604"/>
        <v>-15837291.666666804</v>
      </c>
      <c r="V133" s="28">
        <f t="shared" si="604"/>
        <v>-15003750.000000132</v>
      </c>
      <c r="W133" s="28">
        <f t="shared" si="604"/>
        <v>-14170208.333333459</v>
      </c>
      <c r="X133" s="28">
        <f t="shared" si="604"/>
        <v>-13336666.666666785</v>
      </c>
      <c r="Y133" s="28">
        <f t="shared" si="604"/>
        <v>-12503125.000000112</v>
      </c>
      <c r="Z133" s="28">
        <f t="shared" si="604"/>
        <v>-11669583.333333438</v>
      </c>
      <c r="AA133" s="28">
        <f t="shared" si="604"/>
        <v>-10836041.666666765</v>
      </c>
      <c r="AB133" s="28">
        <f t="shared" si="604"/>
        <v>-10002500.000000093</v>
      </c>
      <c r="AC133" s="28">
        <f t="shared" si="604"/>
        <v>-9168958.3333334196</v>
      </c>
      <c r="AD133" s="28">
        <f t="shared" si="604"/>
        <v>-8335416.6666667461</v>
      </c>
      <c r="AE133" s="28">
        <f t="shared" si="604"/>
        <v>-7501875.0000000726</v>
      </c>
      <c r="AF133" s="28">
        <f t="shared" si="604"/>
        <v>-6668333.3333334001</v>
      </c>
      <c r="AG133" s="28">
        <f t="shared" si="604"/>
        <v>-5834791.6666667266</v>
      </c>
      <c r="AH133" s="28">
        <f t="shared" si="604"/>
        <v>-5001250.0000000531</v>
      </c>
      <c r="AI133" s="28">
        <f t="shared" si="604"/>
        <v>-4167708.3333333801</v>
      </c>
      <c r="AJ133" s="28">
        <f t="shared" si="604"/>
        <v>-3334166.6666667066</v>
      </c>
      <c r="AK133" s="28">
        <f t="shared" si="604"/>
        <v>-2500625.0000000331</v>
      </c>
      <c r="AL133" s="28">
        <f t="shared" si="604"/>
        <v>-1667083.3333333593</v>
      </c>
      <c r="AM133" s="28">
        <f>-AL$132*$C$14</f>
        <v>-833541.66666668572</v>
      </c>
    </row>
    <row r="134" spans="1:87" x14ac:dyDescent="0.25">
      <c r="B134" s="27" t="s">
        <v>36</v>
      </c>
      <c r="D134" s="28">
        <f>-$C$62/$A131</f>
        <v>-111138888.8888889</v>
      </c>
      <c r="E134" s="28">
        <f t="shared" ref="E134:AM134" si="605">-$C$62/$A131</f>
        <v>-111138888.8888889</v>
      </c>
      <c r="F134" s="28">
        <f t="shared" si="605"/>
        <v>-111138888.8888889</v>
      </c>
      <c r="G134" s="28">
        <f t="shared" si="605"/>
        <v>-111138888.8888889</v>
      </c>
      <c r="H134" s="28">
        <f t="shared" si="605"/>
        <v>-111138888.8888889</v>
      </c>
      <c r="I134" s="28">
        <f t="shared" si="605"/>
        <v>-111138888.8888889</v>
      </c>
      <c r="J134" s="28">
        <f t="shared" si="605"/>
        <v>-111138888.8888889</v>
      </c>
      <c r="K134" s="28">
        <f t="shared" si="605"/>
        <v>-111138888.8888889</v>
      </c>
      <c r="L134" s="28">
        <f t="shared" si="605"/>
        <v>-111138888.8888889</v>
      </c>
      <c r="M134" s="28">
        <f t="shared" si="605"/>
        <v>-111138888.8888889</v>
      </c>
      <c r="N134" s="28">
        <f t="shared" si="605"/>
        <v>-111138888.8888889</v>
      </c>
      <c r="O134" s="28">
        <f t="shared" si="605"/>
        <v>-111138888.8888889</v>
      </c>
      <c r="P134" s="28">
        <f t="shared" si="605"/>
        <v>-111138888.8888889</v>
      </c>
      <c r="Q134" s="28">
        <f t="shared" si="605"/>
        <v>-111138888.8888889</v>
      </c>
      <c r="R134" s="28">
        <f t="shared" si="605"/>
        <v>-111138888.8888889</v>
      </c>
      <c r="S134" s="28">
        <f t="shared" si="605"/>
        <v>-111138888.8888889</v>
      </c>
      <c r="T134" s="28">
        <f t="shared" si="605"/>
        <v>-111138888.8888889</v>
      </c>
      <c r="U134" s="28">
        <f t="shared" si="605"/>
        <v>-111138888.8888889</v>
      </c>
      <c r="V134" s="28">
        <f t="shared" si="605"/>
        <v>-111138888.8888889</v>
      </c>
      <c r="W134" s="28">
        <f t="shared" si="605"/>
        <v>-111138888.8888889</v>
      </c>
      <c r="X134" s="28">
        <f t="shared" si="605"/>
        <v>-111138888.8888889</v>
      </c>
      <c r="Y134" s="28">
        <f t="shared" si="605"/>
        <v>-111138888.8888889</v>
      </c>
      <c r="Z134" s="28">
        <f t="shared" si="605"/>
        <v>-111138888.8888889</v>
      </c>
      <c r="AA134" s="28">
        <f t="shared" si="605"/>
        <v>-111138888.8888889</v>
      </c>
      <c r="AB134" s="28">
        <f t="shared" si="605"/>
        <v>-111138888.8888889</v>
      </c>
      <c r="AC134" s="28">
        <f t="shared" si="605"/>
        <v>-111138888.8888889</v>
      </c>
      <c r="AD134" s="28">
        <f t="shared" si="605"/>
        <v>-111138888.8888889</v>
      </c>
      <c r="AE134" s="28">
        <f t="shared" si="605"/>
        <v>-111138888.8888889</v>
      </c>
      <c r="AF134" s="28">
        <f t="shared" si="605"/>
        <v>-111138888.8888889</v>
      </c>
      <c r="AG134" s="28">
        <f t="shared" si="605"/>
        <v>-111138888.8888889</v>
      </c>
      <c r="AH134" s="28">
        <f t="shared" si="605"/>
        <v>-111138888.8888889</v>
      </c>
      <c r="AI134" s="28">
        <f t="shared" si="605"/>
        <v>-111138888.8888889</v>
      </c>
      <c r="AJ134" s="28">
        <f t="shared" si="605"/>
        <v>-111138888.8888889</v>
      </c>
      <c r="AK134" s="28">
        <f t="shared" si="605"/>
        <v>-111138888.8888889</v>
      </c>
      <c r="AL134" s="28">
        <f t="shared" si="605"/>
        <v>-111138888.8888889</v>
      </c>
      <c r="AM134" s="28">
        <f t="shared" si="605"/>
        <v>-111138888.8888889</v>
      </c>
    </row>
    <row r="135" spans="1:87" x14ac:dyDescent="0.25">
      <c r="B135" s="27" t="s">
        <v>38</v>
      </c>
      <c r="D135" s="28">
        <f>+D134+D133</f>
        <v>-141146388.88888913</v>
      </c>
      <c r="E135" s="28">
        <f t="shared" ref="E135:AL135" si="606">+E134+E133</f>
        <v>-140312847.22222248</v>
      </c>
      <c r="F135" s="28">
        <f t="shared" si="606"/>
        <v>-139479305.55555579</v>
      </c>
      <c r="G135" s="28">
        <f>+G134+G133</f>
        <v>-138645763.88888913</v>
      </c>
      <c r="H135" s="28">
        <f t="shared" si="606"/>
        <v>-137812222.22222245</v>
      </c>
      <c r="I135" s="28">
        <f t="shared" si="606"/>
        <v>-136978680.55555579</v>
      </c>
      <c r="J135" s="28">
        <f t="shared" si="606"/>
        <v>-136145138.8888891</v>
      </c>
      <c r="K135" s="28">
        <f t="shared" si="606"/>
        <v>-135311597.22222245</v>
      </c>
      <c r="L135" s="28">
        <f t="shared" si="606"/>
        <v>-134478055.55555576</v>
      </c>
      <c r="M135" s="28">
        <f t="shared" si="606"/>
        <v>-133644513.88888909</v>
      </c>
      <c r="N135" s="28">
        <f t="shared" si="606"/>
        <v>-132810972.22222242</v>
      </c>
      <c r="O135" s="28">
        <f t="shared" si="606"/>
        <v>-131977430.55555573</v>
      </c>
      <c r="P135" s="28">
        <f t="shared" si="606"/>
        <v>-131143888.88888907</v>
      </c>
      <c r="Q135" s="28">
        <f t="shared" si="606"/>
        <v>-130310347.22222239</v>
      </c>
      <c r="R135" s="28">
        <f t="shared" si="606"/>
        <v>-129476805.55555572</v>
      </c>
      <c r="S135" s="28">
        <f t="shared" si="606"/>
        <v>-128643263.88888904</v>
      </c>
      <c r="T135" s="28">
        <f t="shared" si="606"/>
        <v>-127809722.22222237</v>
      </c>
      <c r="U135" s="28">
        <f t="shared" si="606"/>
        <v>-126976180.5555557</v>
      </c>
      <c r="V135" s="28">
        <f t="shared" si="606"/>
        <v>-126142638.88888903</v>
      </c>
      <c r="W135" s="28">
        <f t="shared" si="606"/>
        <v>-125309097.22222236</v>
      </c>
      <c r="X135" s="28">
        <f t="shared" si="606"/>
        <v>-124475555.55555569</v>
      </c>
      <c r="Y135" s="28">
        <f t="shared" si="606"/>
        <v>-123642013.88888901</v>
      </c>
      <c r="Z135" s="28">
        <f t="shared" si="606"/>
        <v>-122808472.22222233</v>
      </c>
      <c r="AA135" s="28">
        <f t="shared" si="606"/>
        <v>-121974930.55555566</v>
      </c>
      <c r="AB135" s="28">
        <f t="shared" si="606"/>
        <v>-121141388.88888898</v>
      </c>
      <c r="AC135" s="28">
        <f t="shared" si="606"/>
        <v>-120307847.22222231</v>
      </c>
      <c r="AD135" s="28">
        <f t="shared" si="606"/>
        <v>-119474305.55555564</v>
      </c>
      <c r="AE135" s="28">
        <f t="shared" si="606"/>
        <v>-118640763.88888897</v>
      </c>
      <c r="AF135" s="28">
        <f t="shared" si="606"/>
        <v>-117807222.2222223</v>
      </c>
      <c r="AG135" s="28">
        <f t="shared" si="606"/>
        <v>-116973680.55555563</v>
      </c>
      <c r="AH135" s="28">
        <f t="shared" si="606"/>
        <v>-116140138.88888896</v>
      </c>
      <c r="AI135" s="28">
        <f t="shared" si="606"/>
        <v>-115306597.22222227</v>
      </c>
      <c r="AJ135" s="28">
        <f t="shared" si="606"/>
        <v>-114473055.5555556</v>
      </c>
      <c r="AK135" s="28">
        <f t="shared" si="606"/>
        <v>-113639513.88888893</v>
      </c>
      <c r="AL135" s="28">
        <f t="shared" si="606"/>
        <v>-112805972.22222225</v>
      </c>
      <c r="AM135" s="28">
        <f>+AM134+AM133</f>
        <v>-111972430.55555558</v>
      </c>
    </row>
    <row r="136" spans="1:87" x14ac:dyDescent="0.25">
      <c r="B136" s="27" t="s">
        <v>39</v>
      </c>
      <c r="D136" s="28">
        <f>+SUM(D133:$AM133)+SUM(D134:$AM134)</f>
        <v>-4556138750.0000038</v>
      </c>
      <c r="E136" s="28">
        <f>+SUM(E133:$AM133)+SUM(E134:$AM134)</f>
        <v>-4414992361.1111145</v>
      </c>
      <c r="F136" s="28">
        <f>+SUM(F133:$AM133)+SUM(F134:$AM134)</f>
        <v>-4274679513.8888922</v>
      </c>
      <c r="G136" s="28">
        <f>+SUM(G133:$AM133)+SUM(G134:$AM134)</f>
        <v>-4135200208.3333364</v>
      </c>
      <c r="H136" s="28">
        <f>+SUM(H133:$AM133)+SUM(H134:$AM134)</f>
        <v>-3996554444.444447</v>
      </c>
      <c r="I136" s="28">
        <f>+SUM(I133:$AM133)+SUM(I134:$AM134)</f>
        <v>-3858742222.2222247</v>
      </c>
      <c r="J136" s="28">
        <f>+SUM(J133:$AM133)+SUM(J134:$AM134)</f>
        <v>-3721763541.6666689</v>
      </c>
      <c r="K136" s="28">
        <f>+SUM(K133:$AM133)+SUM(K134:$AM134)</f>
        <v>-3585618402.7777801</v>
      </c>
      <c r="L136" s="28">
        <f>+SUM(L133:$AM133)+SUM(L134:$AM134)</f>
        <v>-3450306805.5555577</v>
      </c>
      <c r="M136" s="28">
        <f>+SUM(M133:$AM133)+SUM(M134:$AM134)</f>
        <v>-3315828750.0000019</v>
      </c>
      <c r="N136" s="28">
        <f>+SUM(N133:$AM133)+SUM(N134:$AM134)</f>
        <v>-3182184236.1111131</v>
      </c>
      <c r="O136" s="28">
        <f>+SUM(O133:$AM133)+SUM(O134:$AM134)</f>
        <v>-3049373263.8888903</v>
      </c>
      <c r="P136" s="28">
        <f>+SUM(P133:$AM133)+SUM(P134:$AM134)</f>
        <v>-2917395833.3333349</v>
      </c>
      <c r="Q136" s="28">
        <f>+SUM(Q133:$AM133)+SUM(Q134:$AM134)</f>
        <v>-2786251944.4444456</v>
      </c>
      <c r="R136" s="28">
        <f>+SUM(R133:$AM133)+SUM(R134:$AM134)</f>
        <v>-2655941597.2222233</v>
      </c>
      <c r="S136" s="28">
        <f>+SUM(S133:$AM133)+SUM(S134:$AM134)</f>
        <v>-2526464791.6666679</v>
      </c>
      <c r="T136" s="28">
        <f>+SUM(T133:$AM133)+SUM(T134:$AM134)</f>
        <v>-2397821527.7777786</v>
      </c>
      <c r="U136" s="28">
        <f>+SUM(U133:$AM133)+SUM(U134:$AM134)</f>
        <v>-2270011805.5555563</v>
      </c>
      <c r="V136" s="28">
        <f>+SUM(V133:$AM133)+SUM(V134:$AM134)</f>
        <v>-2143035625.0000007</v>
      </c>
      <c r="W136" s="28">
        <f>+SUM(W133:$AM133)+SUM(W134:$AM134)</f>
        <v>-2016892986.1111116</v>
      </c>
      <c r="X136" s="28">
        <f>+SUM(X133:$AM133)+SUM(X134:$AM134)</f>
        <v>-1891583888.8888893</v>
      </c>
      <c r="Y136" s="28">
        <f>+SUM(Y133:$AM133)+SUM(Y134:$AM134)</f>
        <v>-1767108333.3333337</v>
      </c>
      <c r="Z136" s="28">
        <f>+SUM(Z133:$AM133)+SUM(Z134:$AM134)</f>
        <v>-1643466319.4444449</v>
      </c>
      <c r="AA136" s="28">
        <f>+SUM(AA133:$AM133)+SUM(AA134:$AM134)</f>
        <v>-1520657847.2222226</v>
      </c>
      <c r="AB136" s="28">
        <f>+SUM(AB133:$AM133)+SUM(AB134:$AM134)</f>
        <v>-1398682916.666667</v>
      </c>
      <c r="AC136" s="28">
        <f>+SUM(AC133:$AM133)+SUM(AC134:$AM134)</f>
        <v>-1277541527.7777779</v>
      </c>
      <c r="AD136" s="28">
        <f>+SUM(AD133:$AM133)+SUM(AD134:$AM134)</f>
        <v>-1157233680.5555558</v>
      </c>
      <c r="AE136" s="28">
        <f>+SUM(AE133:$AM133)+SUM(AE134:$AM134)</f>
        <v>-1037759375.0000002</v>
      </c>
      <c r="AF136" s="28">
        <f>+SUM(AF133:$AM133)+SUM(AF134:$AM134)</f>
        <v>-919118611.11111128</v>
      </c>
      <c r="AG136" s="28">
        <f>+SUM(AG133:$AM133)+SUM(AG134:$AM134)</f>
        <v>-801311388.88888907</v>
      </c>
      <c r="AH136" s="28">
        <f>+SUM(AH133:$AM133)+SUM(AH134:$AM134)</f>
        <v>-684337708.33333349</v>
      </c>
      <c r="AI136" s="28">
        <f>+SUM(AI133:$AM133)+SUM(AI134:$AM134)</f>
        <v>-568197569.44444454</v>
      </c>
      <c r="AJ136" s="28">
        <f>+SUM(AJ133:$AM133)+SUM(AJ134:$AM134)</f>
        <v>-452890972.22222239</v>
      </c>
      <c r="AK136" s="28">
        <f>+SUM(AK133:$AM133)+SUM(AK134:$AM134)</f>
        <v>-338417916.66666675</v>
      </c>
      <c r="AL136" s="28">
        <f>+SUM(AL133:$AM133)+SUM(AL134:$AM134)</f>
        <v>-224778402.77777785</v>
      </c>
      <c r="AM136" s="28">
        <f>+SUM(AM133:$AM133)+SUM(AM134:$AM134)</f>
        <v>-111972430.55555558</v>
      </c>
    </row>
    <row r="137" spans="1:87" x14ac:dyDescent="0.25">
      <c r="B137" s="27" t="s">
        <v>40</v>
      </c>
      <c r="D137" s="28">
        <f>+D136*$C$7/1000000</f>
        <v>-5467366.5000000047</v>
      </c>
      <c r="E137" s="28">
        <f t="shared" ref="E137:AM137" si="607">+E136*$C$7/1000000</f>
        <v>-5297990.8333333377</v>
      </c>
      <c r="F137" s="28">
        <f t="shared" si="607"/>
        <v>-5129615.4166666707</v>
      </c>
      <c r="G137" s="28">
        <f t="shared" si="607"/>
        <v>-4962240.2500000037</v>
      </c>
      <c r="H137" s="28">
        <f t="shared" si="607"/>
        <v>-4795865.3333333367</v>
      </c>
      <c r="I137" s="28">
        <f t="shared" si="607"/>
        <v>-4630490.6666666698</v>
      </c>
      <c r="J137" s="28">
        <f t="shared" si="607"/>
        <v>-4466116.2500000028</v>
      </c>
      <c r="K137" s="28">
        <f t="shared" si="607"/>
        <v>-4302742.0833333358</v>
      </c>
      <c r="L137" s="28">
        <f t="shared" si="607"/>
        <v>-4140368.1666666693</v>
      </c>
      <c r="M137" s="28">
        <f t="shared" si="607"/>
        <v>-3978994.5000000023</v>
      </c>
      <c r="N137" s="28">
        <f t="shared" si="607"/>
        <v>-3818621.0833333354</v>
      </c>
      <c r="O137" s="28">
        <f t="shared" si="607"/>
        <v>-3659247.9166666684</v>
      </c>
      <c r="P137" s="28">
        <f t="shared" si="607"/>
        <v>-3500875.0000000019</v>
      </c>
      <c r="Q137" s="28">
        <f t="shared" si="607"/>
        <v>-3343502.3333333349</v>
      </c>
      <c r="R137" s="28">
        <f t="shared" si="607"/>
        <v>-3187129.9166666679</v>
      </c>
      <c r="S137" s="28">
        <f t="shared" si="607"/>
        <v>-3031757.7500000014</v>
      </c>
      <c r="T137" s="28">
        <f t="shared" si="607"/>
        <v>-2877385.8333333344</v>
      </c>
      <c r="U137" s="28">
        <f t="shared" si="607"/>
        <v>-2724014.1666666674</v>
      </c>
      <c r="V137" s="28">
        <f t="shared" si="607"/>
        <v>-2571642.7500000009</v>
      </c>
      <c r="W137" s="28">
        <f t="shared" si="607"/>
        <v>-2420271.583333334</v>
      </c>
      <c r="X137" s="28">
        <f t="shared" si="607"/>
        <v>-2269900.666666667</v>
      </c>
      <c r="Y137" s="28">
        <f t="shared" si="607"/>
        <v>-2120530.0000000005</v>
      </c>
      <c r="Z137" s="28">
        <f t="shared" si="607"/>
        <v>-1972159.583333334</v>
      </c>
      <c r="AA137" s="28">
        <f t="shared" si="607"/>
        <v>-1824789.416666667</v>
      </c>
      <c r="AB137" s="28">
        <f t="shared" si="607"/>
        <v>-1678419.5000000005</v>
      </c>
      <c r="AC137" s="28">
        <f t="shared" si="607"/>
        <v>-1533049.8333333335</v>
      </c>
      <c r="AD137" s="28">
        <f t="shared" si="607"/>
        <v>-1388680.416666667</v>
      </c>
      <c r="AE137" s="28">
        <f t="shared" si="607"/>
        <v>-1245311.2500000002</v>
      </c>
      <c r="AF137" s="28">
        <f t="shared" si="607"/>
        <v>-1102942.3333333335</v>
      </c>
      <c r="AG137" s="28">
        <f t="shared" si="607"/>
        <v>-961573.66666666686</v>
      </c>
      <c r="AH137" s="28">
        <f t="shared" si="607"/>
        <v>-821205.25000000023</v>
      </c>
      <c r="AI137" s="28">
        <f t="shared" si="607"/>
        <v>-681837.08333333349</v>
      </c>
      <c r="AJ137" s="28">
        <f t="shared" si="607"/>
        <v>-543469.16666666686</v>
      </c>
      <c r="AK137" s="28">
        <f t="shared" si="607"/>
        <v>-406101.50000000012</v>
      </c>
      <c r="AL137" s="28">
        <f t="shared" si="607"/>
        <v>-269734.08333333343</v>
      </c>
      <c r="AM137" s="28">
        <f t="shared" si="607"/>
        <v>-134366.91666666672</v>
      </c>
    </row>
    <row r="138" spans="1:87" ht="15.75" thickBot="1" x14ac:dyDescent="0.3">
      <c r="B138" s="48" t="s">
        <v>41</v>
      </c>
      <c r="C138" s="5">
        <f>+$C$5</f>
        <v>4001000000</v>
      </c>
      <c r="D138" s="28">
        <f>+D137+D135</f>
        <v>-146613755.38888913</v>
      </c>
      <c r="E138" s="28">
        <f t="shared" ref="E138:AL138" si="608">+E137+E135</f>
        <v>-145610838.05555582</v>
      </c>
      <c r="F138" s="28">
        <f t="shared" si="608"/>
        <v>-144608920.97222245</v>
      </c>
      <c r="G138" s="28">
        <f t="shared" si="608"/>
        <v>-143608004.13888913</v>
      </c>
      <c r="H138" s="28">
        <f t="shared" si="608"/>
        <v>-142608087.55555579</v>
      </c>
      <c r="I138" s="28">
        <f t="shared" si="608"/>
        <v>-141609171.22222245</v>
      </c>
      <c r="J138" s="28">
        <f t="shared" si="608"/>
        <v>-140611255.1388891</v>
      </c>
      <c r="K138" s="28">
        <f t="shared" si="608"/>
        <v>-139614339.30555579</v>
      </c>
      <c r="L138" s="28">
        <f t="shared" si="608"/>
        <v>-138618423.72222242</v>
      </c>
      <c r="M138" s="28">
        <f t="shared" si="608"/>
        <v>-137623508.3888891</v>
      </c>
      <c r="N138" s="28">
        <f t="shared" si="608"/>
        <v>-136629593.30555576</v>
      </c>
      <c r="O138" s="28">
        <f t="shared" si="608"/>
        <v>-135636678.47222239</v>
      </c>
      <c r="P138" s="28">
        <f t="shared" si="608"/>
        <v>-134644763.88888907</v>
      </c>
      <c r="Q138" s="28">
        <f t="shared" si="608"/>
        <v>-133653849.55555572</v>
      </c>
      <c r="R138" s="28">
        <f t="shared" si="608"/>
        <v>-132663935.47222239</v>
      </c>
      <c r="S138" s="28">
        <f t="shared" si="608"/>
        <v>-131675021.63888904</v>
      </c>
      <c r="T138" s="28">
        <f t="shared" si="608"/>
        <v>-130687108.0555557</v>
      </c>
      <c r="U138" s="28">
        <f t="shared" si="608"/>
        <v>-129700194.72222237</v>
      </c>
      <c r="V138" s="28">
        <f t="shared" si="608"/>
        <v>-128714281.63888903</v>
      </c>
      <c r="W138" s="28">
        <f t="shared" si="608"/>
        <v>-127729368.80555569</v>
      </c>
      <c r="X138" s="28">
        <f t="shared" si="608"/>
        <v>-126745456.22222236</v>
      </c>
      <c r="Y138" s="28">
        <f t="shared" si="608"/>
        <v>-125762543.88888901</v>
      </c>
      <c r="Z138" s="28">
        <f t="shared" si="608"/>
        <v>-124780631.80555566</v>
      </c>
      <c r="AA138" s="28">
        <f t="shared" si="608"/>
        <v>-123799719.97222233</v>
      </c>
      <c r="AB138" s="28">
        <f t="shared" si="608"/>
        <v>-122819808.38888898</v>
      </c>
      <c r="AC138" s="28">
        <f t="shared" si="608"/>
        <v>-121840897.05555564</v>
      </c>
      <c r="AD138" s="28">
        <f t="shared" si="608"/>
        <v>-120862985.97222231</v>
      </c>
      <c r="AE138" s="28">
        <f t="shared" si="608"/>
        <v>-119886075.13888897</v>
      </c>
      <c r="AF138" s="28">
        <f t="shared" si="608"/>
        <v>-118910164.55555563</v>
      </c>
      <c r="AG138" s="28">
        <f t="shared" si="608"/>
        <v>-117935254.2222223</v>
      </c>
      <c r="AH138" s="28">
        <f t="shared" si="608"/>
        <v>-116961344.13888896</v>
      </c>
      <c r="AI138" s="28">
        <f t="shared" si="608"/>
        <v>-115988434.3055556</v>
      </c>
      <c r="AJ138" s="28">
        <f t="shared" si="608"/>
        <v>-115016524.72222227</v>
      </c>
      <c r="AK138" s="28">
        <f t="shared" si="608"/>
        <v>-114045615.38888893</v>
      </c>
      <c r="AL138" s="28">
        <f t="shared" si="608"/>
        <v>-113075706.30555558</v>
      </c>
      <c r="AM138" s="28">
        <f>+AM137+AM135</f>
        <v>-112106797.47222225</v>
      </c>
    </row>
    <row r="139" spans="1:87" ht="15.75" thickBot="1" x14ac:dyDescent="0.3">
      <c r="B139" s="51">
        <f>+(C139+1)^12-1</f>
        <v>0.11108671666133785</v>
      </c>
      <c r="C139" s="50">
        <f>IRR(C138:AM138)</f>
        <v>8.816854867649937E-3</v>
      </c>
    </row>
    <row r="141" spans="1:87" ht="18.75" x14ac:dyDescent="0.3">
      <c r="A141">
        <v>84</v>
      </c>
      <c r="B141" s="30" t="s">
        <v>66</v>
      </c>
      <c r="C141" s="29">
        <v>0</v>
      </c>
      <c r="D141" s="29">
        <v>1</v>
      </c>
      <c r="E141" s="29">
        <f>+D141+1</f>
        <v>2</v>
      </c>
      <c r="F141" s="29">
        <f t="shared" ref="F141" si="609">+E141+1</f>
        <v>3</v>
      </c>
      <c r="G141" s="29">
        <f t="shared" ref="G141" si="610">+F141+1</f>
        <v>4</v>
      </c>
      <c r="H141" s="29">
        <f t="shared" ref="H141" si="611">+G141+1</f>
        <v>5</v>
      </c>
      <c r="I141" s="29">
        <f t="shared" ref="I141" si="612">+H141+1</f>
        <v>6</v>
      </c>
      <c r="J141" s="29">
        <f t="shared" ref="J141" si="613">+I141+1</f>
        <v>7</v>
      </c>
      <c r="K141" s="29">
        <f t="shared" ref="K141" si="614">+J141+1</f>
        <v>8</v>
      </c>
      <c r="L141" s="29">
        <f t="shared" ref="L141" si="615">+K141+1</f>
        <v>9</v>
      </c>
      <c r="M141" s="29">
        <f t="shared" ref="M141" si="616">+L141+1</f>
        <v>10</v>
      </c>
      <c r="N141" s="29">
        <f t="shared" ref="N141" si="617">+M141+1</f>
        <v>11</v>
      </c>
      <c r="O141" s="29">
        <f t="shared" ref="O141" si="618">+N141+1</f>
        <v>12</v>
      </c>
      <c r="P141" s="29">
        <f t="shared" ref="P141" si="619">+O141+1</f>
        <v>13</v>
      </c>
      <c r="Q141" s="29">
        <f t="shared" ref="Q141" si="620">+P141+1</f>
        <v>14</v>
      </c>
      <c r="R141" s="29">
        <f t="shared" ref="R141" si="621">+Q141+1</f>
        <v>15</v>
      </c>
      <c r="S141" s="29">
        <f t="shared" ref="S141" si="622">+R141+1</f>
        <v>16</v>
      </c>
      <c r="T141" s="29">
        <f t="shared" ref="T141" si="623">+S141+1</f>
        <v>17</v>
      </c>
      <c r="U141" s="29">
        <f t="shared" ref="U141" si="624">+T141+1</f>
        <v>18</v>
      </c>
      <c r="V141" s="29">
        <f t="shared" ref="V141" si="625">+U141+1</f>
        <v>19</v>
      </c>
      <c r="W141" s="29">
        <f t="shared" ref="W141" si="626">+V141+1</f>
        <v>20</v>
      </c>
      <c r="X141" s="29">
        <f t="shared" ref="X141" si="627">+W141+1</f>
        <v>21</v>
      </c>
      <c r="Y141" s="29">
        <f t="shared" ref="Y141" si="628">+X141+1</f>
        <v>22</v>
      </c>
      <c r="Z141" s="29">
        <f t="shared" ref="Z141" si="629">+Y141+1</f>
        <v>23</v>
      </c>
      <c r="AA141" s="29">
        <f t="shared" ref="AA141" si="630">+Z141+1</f>
        <v>24</v>
      </c>
      <c r="AB141" s="29">
        <f t="shared" ref="AB141" si="631">+AA141+1</f>
        <v>25</v>
      </c>
      <c r="AC141" s="29">
        <f t="shared" ref="AC141" si="632">+AB141+1</f>
        <v>26</v>
      </c>
      <c r="AD141" s="29">
        <f t="shared" ref="AD141" si="633">+AC141+1</f>
        <v>27</v>
      </c>
      <c r="AE141" s="29">
        <f t="shared" ref="AE141" si="634">+AD141+1</f>
        <v>28</v>
      </c>
      <c r="AF141" s="29">
        <f t="shared" ref="AF141" si="635">+AE141+1</f>
        <v>29</v>
      </c>
      <c r="AG141" s="29">
        <f t="shared" ref="AG141" si="636">+AF141+1</f>
        <v>30</v>
      </c>
      <c r="AH141" s="29">
        <f t="shared" ref="AH141" si="637">+AG141+1</f>
        <v>31</v>
      </c>
      <c r="AI141" s="29">
        <f t="shared" ref="AI141" si="638">+AH141+1</f>
        <v>32</v>
      </c>
      <c r="AJ141" s="29">
        <f t="shared" ref="AJ141" si="639">+AI141+1</f>
        <v>33</v>
      </c>
      <c r="AK141" s="29">
        <f t="shared" ref="AK141" si="640">+AJ141+1</f>
        <v>34</v>
      </c>
      <c r="AL141" s="29">
        <f t="shared" ref="AL141" si="641">+AK141+1</f>
        <v>35</v>
      </c>
      <c r="AM141" s="29">
        <f t="shared" ref="AM141" si="642">+AL141+1</f>
        <v>36</v>
      </c>
      <c r="AN141" s="29">
        <f t="shared" ref="AN141" si="643">+AM141+1</f>
        <v>37</v>
      </c>
      <c r="AO141" s="29">
        <f t="shared" ref="AO141" si="644">+AN141+1</f>
        <v>38</v>
      </c>
      <c r="AP141" s="29">
        <f t="shared" ref="AP141" si="645">+AO141+1</f>
        <v>39</v>
      </c>
      <c r="AQ141" s="29">
        <f t="shared" ref="AQ141" si="646">+AP141+1</f>
        <v>40</v>
      </c>
      <c r="AR141" s="29">
        <f t="shared" ref="AR141" si="647">+AQ141+1</f>
        <v>41</v>
      </c>
      <c r="AS141" s="29">
        <f t="shared" ref="AS141" si="648">+AR141+1</f>
        <v>42</v>
      </c>
      <c r="AT141" s="29">
        <f t="shared" ref="AT141" si="649">+AS141+1</f>
        <v>43</v>
      </c>
      <c r="AU141" s="29">
        <f t="shared" ref="AU141" si="650">+AT141+1</f>
        <v>44</v>
      </c>
      <c r="AV141" s="29">
        <f t="shared" ref="AV141" si="651">+AU141+1</f>
        <v>45</v>
      </c>
      <c r="AW141" s="29">
        <f t="shared" ref="AW141" si="652">+AV141+1</f>
        <v>46</v>
      </c>
      <c r="AX141" s="29">
        <f t="shared" ref="AX141" si="653">+AW141+1</f>
        <v>47</v>
      </c>
      <c r="AY141" s="29">
        <f t="shared" ref="AY141" si="654">+AX141+1</f>
        <v>48</v>
      </c>
      <c r="AZ141" s="29">
        <f t="shared" ref="AZ141" si="655">+AY141+1</f>
        <v>49</v>
      </c>
      <c r="BA141" s="29">
        <f t="shared" ref="BA141" si="656">+AZ141+1</f>
        <v>50</v>
      </c>
      <c r="BB141" s="29">
        <f t="shared" ref="BB141" si="657">+BA141+1</f>
        <v>51</v>
      </c>
      <c r="BC141" s="29">
        <f t="shared" ref="BC141" si="658">+BB141+1</f>
        <v>52</v>
      </c>
      <c r="BD141" s="29">
        <f t="shared" ref="BD141" si="659">+BC141+1</f>
        <v>53</v>
      </c>
      <c r="BE141" s="29">
        <f t="shared" ref="BE141" si="660">+BD141+1</f>
        <v>54</v>
      </c>
      <c r="BF141" s="29">
        <f t="shared" ref="BF141" si="661">+BE141+1</f>
        <v>55</v>
      </c>
      <c r="BG141" s="29">
        <f t="shared" ref="BG141" si="662">+BF141+1</f>
        <v>56</v>
      </c>
      <c r="BH141" s="29">
        <f t="shared" ref="BH141" si="663">+BG141+1</f>
        <v>57</v>
      </c>
      <c r="BI141" s="29">
        <f t="shared" ref="BI141" si="664">+BH141+1</f>
        <v>58</v>
      </c>
      <c r="BJ141" s="29">
        <f t="shared" ref="BJ141" si="665">+BI141+1</f>
        <v>59</v>
      </c>
      <c r="BK141" s="29">
        <f t="shared" ref="BK141" si="666">+BJ141+1</f>
        <v>60</v>
      </c>
      <c r="BL141" s="29">
        <f t="shared" ref="BL141" si="667">+BK141+1</f>
        <v>61</v>
      </c>
      <c r="BM141" s="29">
        <f t="shared" ref="BM141" si="668">+BL141+1</f>
        <v>62</v>
      </c>
      <c r="BN141" s="29">
        <f t="shared" ref="BN141" si="669">+BM141+1</f>
        <v>63</v>
      </c>
      <c r="BO141" s="29">
        <f t="shared" ref="BO141" si="670">+BN141+1</f>
        <v>64</v>
      </c>
      <c r="BP141" s="29">
        <f t="shared" ref="BP141" si="671">+BO141+1</f>
        <v>65</v>
      </c>
      <c r="BQ141" s="29">
        <f t="shared" ref="BQ141" si="672">+BP141+1</f>
        <v>66</v>
      </c>
      <c r="BR141" s="29">
        <f t="shared" ref="BR141" si="673">+BQ141+1</f>
        <v>67</v>
      </c>
      <c r="BS141" s="29">
        <f t="shared" ref="BS141" si="674">+BR141+1</f>
        <v>68</v>
      </c>
      <c r="BT141" s="29">
        <f t="shared" ref="BT141" si="675">+BS141+1</f>
        <v>69</v>
      </c>
      <c r="BU141" s="29">
        <f t="shared" ref="BU141" si="676">+BT141+1</f>
        <v>70</v>
      </c>
      <c r="BV141" s="29">
        <f t="shared" ref="BV141" si="677">+BU141+1</f>
        <v>71</v>
      </c>
      <c r="BW141" s="29">
        <f t="shared" ref="BW141" si="678">+BV141+1</f>
        <v>72</v>
      </c>
      <c r="BX141" s="29">
        <f t="shared" ref="BX141" si="679">+BW141+1</f>
        <v>73</v>
      </c>
      <c r="BY141" s="29">
        <f t="shared" ref="BY141" si="680">+BX141+1</f>
        <v>74</v>
      </c>
      <c r="BZ141" s="29">
        <f t="shared" ref="BZ141" si="681">+BY141+1</f>
        <v>75</v>
      </c>
      <c r="CA141" s="29">
        <f t="shared" ref="CA141" si="682">+BZ141+1</f>
        <v>76</v>
      </c>
      <c r="CB141" s="29">
        <f t="shared" ref="CB141" si="683">+CA141+1</f>
        <v>77</v>
      </c>
      <c r="CC141" s="29">
        <f t="shared" ref="CC141" si="684">+CB141+1</f>
        <v>78</v>
      </c>
      <c r="CD141" s="29">
        <f t="shared" ref="CD141" si="685">+CC141+1</f>
        <v>79</v>
      </c>
      <c r="CE141" s="29">
        <f t="shared" ref="CE141" si="686">+CD141+1</f>
        <v>80</v>
      </c>
      <c r="CF141" s="29">
        <f t="shared" ref="CF141" si="687">+CE141+1</f>
        <v>81</v>
      </c>
      <c r="CG141" s="29">
        <f t="shared" ref="CG141" si="688">+CF141+1</f>
        <v>82</v>
      </c>
      <c r="CH141" s="29">
        <f t="shared" ref="CH141" si="689">+CG141+1</f>
        <v>83</v>
      </c>
      <c r="CI141" s="29">
        <f t="shared" ref="CI141" si="690">+CH141+1</f>
        <v>84</v>
      </c>
    </row>
    <row r="142" spans="1:87" x14ac:dyDescent="0.25">
      <c r="B142" s="27" t="s">
        <v>60</v>
      </c>
      <c r="C142" s="5">
        <f>+$C$5</f>
        <v>4001000000</v>
      </c>
      <c r="D142" s="28">
        <f>+C142+D144</f>
        <v>3953369047.6190476</v>
      </c>
      <c r="E142" s="28">
        <f>+D142+E144</f>
        <v>3905738095.2380953</v>
      </c>
      <c r="F142" s="28">
        <f t="shared" ref="F142:BQ142" si="691">+E142+F144</f>
        <v>3858107142.8571429</v>
      </c>
      <c r="G142" s="28">
        <f t="shared" si="691"/>
        <v>3810476190.4761906</v>
      </c>
      <c r="H142" s="28">
        <f t="shared" si="691"/>
        <v>3762845238.0952382</v>
      </c>
      <c r="I142" s="28">
        <f t="shared" si="691"/>
        <v>3715214285.7142859</v>
      </c>
      <c r="J142" s="28">
        <f t="shared" si="691"/>
        <v>3667583333.3333335</v>
      </c>
      <c r="K142" s="28">
        <f t="shared" si="691"/>
        <v>3619952380.9523811</v>
      </c>
      <c r="L142" s="28">
        <f t="shared" si="691"/>
        <v>3572321428.5714288</v>
      </c>
      <c r="M142" s="28">
        <f t="shared" si="691"/>
        <v>3524690476.1904764</v>
      </c>
      <c r="N142" s="28">
        <f t="shared" si="691"/>
        <v>3477059523.8095241</v>
      </c>
      <c r="O142" s="28">
        <f t="shared" si="691"/>
        <v>3429428571.4285717</v>
      </c>
      <c r="P142" s="28">
        <f t="shared" si="691"/>
        <v>3381797619.0476193</v>
      </c>
      <c r="Q142" s="28">
        <f t="shared" si="691"/>
        <v>3334166666.666667</v>
      </c>
      <c r="R142" s="28">
        <f t="shared" si="691"/>
        <v>3286535714.2857146</v>
      </c>
      <c r="S142" s="28">
        <f t="shared" si="691"/>
        <v>3238904761.9047623</v>
      </c>
      <c r="T142" s="28">
        <f t="shared" si="691"/>
        <v>3191273809.5238099</v>
      </c>
      <c r="U142" s="28">
        <f t="shared" si="691"/>
        <v>3143642857.1428576</v>
      </c>
      <c r="V142" s="28">
        <f t="shared" si="691"/>
        <v>3096011904.7619052</v>
      </c>
      <c r="W142" s="28">
        <f t="shared" si="691"/>
        <v>3048380952.3809528</v>
      </c>
      <c r="X142" s="28">
        <f t="shared" si="691"/>
        <v>3000750000.0000005</v>
      </c>
      <c r="Y142" s="28">
        <f t="shared" si="691"/>
        <v>2953119047.6190481</v>
      </c>
      <c r="Z142" s="28">
        <f t="shared" si="691"/>
        <v>2905488095.2380958</v>
      </c>
      <c r="AA142" s="28">
        <f t="shared" si="691"/>
        <v>2857857142.8571434</v>
      </c>
      <c r="AB142" s="28">
        <f t="shared" si="691"/>
        <v>2810226190.476191</v>
      </c>
      <c r="AC142" s="28">
        <f t="shared" si="691"/>
        <v>2762595238.0952387</v>
      </c>
      <c r="AD142" s="28">
        <f t="shared" si="691"/>
        <v>2714964285.7142863</v>
      </c>
      <c r="AE142" s="28">
        <f t="shared" si="691"/>
        <v>2667333333.333334</v>
      </c>
      <c r="AF142" s="28">
        <f t="shared" si="691"/>
        <v>2619702380.9523816</v>
      </c>
      <c r="AG142" s="28">
        <f t="shared" si="691"/>
        <v>2572071428.5714293</v>
      </c>
      <c r="AH142" s="28">
        <f t="shared" si="691"/>
        <v>2524440476.1904769</v>
      </c>
      <c r="AI142" s="28">
        <f t="shared" si="691"/>
        <v>2476809523.8095245</v>
      </c>
      <c r="AJ142" s="28">
        <f t="shared" si="691"/>
        <v>2429178571.4285722</v>
      </c>
      <c r="AK142" s="28">
        <f t="shared" si="691"/>
        <v>2381547619.0476198</v>
      </c>
      <c r="AL142" s="28">
        <f t="shared" si="691"/>
        <v>2333916666.6666675</v>
      </c>
      <c r="AM142" s="28">
        <f t="shared" si="691"/>
        <v>2286285714.2857151</v>
      </c>
      <c r="AN142" s="28">
        <f t="shared" si="691"/>
        <v>2238654761.9047627</v>
      </c>
      <c r="AO142" s="28">
        <f t="shared" si="691"/>
        <v>2191023809.5238104</v>
      </c>
      <c r="AP142" s="28">
        <f t="shared" si="691"/>
        <v>2143392857.142858</v>
      </c>
      <c r="AQ142" s="28">
        <f t="shared" si="691"/>
        <v>2095761904.7619057</v>
      </c>
      <c r="AR142" s="28">
        <f t="shared" si="691"/>
        <v>2048130952.3809533</v>
      </c>
      <c r="AS142" s="28">
        <f t="shared" si="691"/>
        <v>2000500000.000001</v>
      </c>
      <c r="AT142" s="28">
        <f t="shared" si="691"/>
        <v>1952869047.6190486</v>
      </c>
      <c r="AU142" s="28">
        <f t="shared" si="691"/>
        <v>1905238095.2380962</v>
      </c>
      <c r="AV142" s="28">
        <f t="shared" si="691"/>
        <v>1857607142.8571439</v>
      </c>
      <c r="AW142" s="28">
        <f t="shared" si="691"/>
        <v>1809976190.4761915</v>
      </c>
      <c r="AX142" s="28">
        <f t="shared" si="691"/>
        <v>1762345238.0952392</v>
      </c>
      <c r="AY142" s="28">
        <f t="shared" si="691"/>
        <v>1714714285.7142868</v>
      </c>
      <c r="AZ142" s="28">
        <f t="shared" si="691"/>
        <v>1667083333.3333344</v>
      </c>
      <c r="BA142" s="28">
        <f t="shared" si="691"/>
        <v>1619452380.9523821</v>
      </c>
      <c r="BB142" s="28">
        <f t="shared" si="691"/>
        <v>1571821428.5714297</v>
      </c>
      <c r="BC142" s="28">
        <f t="shared" si="691"/>
        <v>1524190476.1904774</v>
      </c>
      <c r="BD142" s="28">
        <f t="shared" si="691"/>
        <v>1476559523.809525</v>
      </c>
      <c r="BE142" s="28">
        <f t="shared" si="691"/>
        <v>1428928571.4285727</v>
      </c>
      <c r="BF142" s="28">
        <f t="shared" si="691"/>
        <v>1381297619.0476203</v>
      </c>
      <c r="BG142" s="28">
        <f t="shared" si="691"/>
        <v>1333666666.6666679</v>
      </c>
      <c r="BH142" s="28">
        <f t="shared" si="691"/>
        <v>1286035714.2857156</v>
      </c>
      <c r="BI142" s="28">
        <f t="shared" si="691"/>
        <v>1238404761.9047632</v>
      </c>
      <c r="BJ142" s="28">
        <f t="shared" si="691"/>
        <v>1190773809.5238109</v>
      </c>
      <c r="BK142" s="28">
        <f t="shared" si="691"/>
        <v>1143142857.1428585</v>
      </c>
      <c r="BL142" s="28">
        <f t="shared" si="691"/>
        <v>1095511904.7619061</v>
      </c>
      <c r="BM142" s="28">
        <f t="shared" si="691"/>
        <v>1047880952.3809538</v>
      </c>
      <c r="BN142" s="28">
        <f t="shared" si="691"/>
        <v>1000250000.0000014</v>
      </c>
      <c r="BO142" s="28">
        <f t="shared" si="691"/>
        <v>952619047.61904907</v>
      </c>
      <c r="BP142" s="28">
        <f t="shared" si="691"/>
        <v>904988095.23809671</v>
      </c>
      <c r="BQ142" s="28">
        <f t="shared" si="691"/>
        <v>857357142.85714436</v>
      </c>
      <c r="BR142" s="28">
        <f t="shared" ref="BR142:CI142" si="692">+BQ142+BR144</f>
        <v>809726190.476192</v>
      </c>
      <c r="BS142" s="28">
        <f t="shared" si="692"/>
        <v>762095238.09523964</v>
      </c>
      <c r="BT142" s="28">
        <f t="shared" si="692"/>
        <v>714464285.71428728</v>
      </c>
      <c r="BU142" s="28">
        <f t="shared" si="692"/>
        <v>666833333.33333492</v>
      </c>
      <c r="BV142" s="28">
        <f t="shared" si="692"/>
        <v>619202380.95238256</v>
      </c>
      <c r="BW142" s="28">
        <f t="shared" si="692"/>
        <v>571571428.57143021</v>
      </c>
      <c r="BX142" s="28">
        <f t="shared" si="692"/>
        <v>523940476.19047785</v>
      </c>
      <c r="BY142" s="28">
        <f t="shared" si="692"/>
        <v>476309523.80952549</v>
      </c>
      <c r="BZ142" s="28">
        <f t="shared" si="692"/>
        <v>428678571.42857313</v>
      </c>
      <c r="CA142" s="28">
        <f t="shared" si="692"/>
        <v>381047619.04762077</v>
      </c>
      <c r="CB142" s="28">
        <f t="shared" si="692"/>
        <v>333416666.66666842</v>
      </c>
      <c r="CC142" s="28">
        <f t="shared" si="692"/>
        <v>285785714.28571606</v>
      </c>
      <c r="CD142" s="28">
        <f t="shared" si="692"/>
        <v>238154761.90476367</v>
      </c>
      <c r="CE142" s="28">
        <f t="shared" si="692"/>
        <v>190523809.52381128</v>
      </c>
      <c r="CF142" s="28">
        <f t="shared" si="692"/>
        <v>142892857.14285889</v>
      </c>
      <c r="CG142" s="28">
        <f t="shared" si="692"/>
        <v>95261904.761906505</v>
      </c>
      <c r="CH142" s="28">
        <f t="shared" si="692"/>
        <v>47630952.380954124</v>
      </c>
      <c r="CI142" s="28">
        <f t="shared" si="692"/>
        <v>1.7434358596801758E-6</v>
      </c>
    </row>
    <row r="143" spans="1:87" x14ac:dyDescent="0.25">
      <c r="B143" s="27" t="s">
        <v>37</v>
      </c>
      <c r="D143" s="28">
        <f>-C$142*$C$14</f>
        <v>-30007500.00000025</v>
      </c>
      <c r="E143" s="28">
        <f>-D$142*$C$14</f>
        <v>-29650267.857143104</v>
      </c>
      <c r="F143" s="28">
        <f t="shared" ref="F143:BQ143" si="693">-E$142*$C$14</f>
        <v>-29293035.714285959</v>
      </c>
      <c r="G143" s="28">
        <f t="shared" si="693"/>
        <v>-28935803.571428813</v>
      </c>
      <c r="H143" s="28">
        <f t="shared" si="693"/>
        <v>-28578571.428571668</v>
      </c>
      <c r="I143" s="28">
        <f t="shared" si="693"/>
        <v>-28221339.285714522</v>
      </c>
      <c r="J143" s="28">
        <f t="shared" si="693"/>
        <v>-27864107.142857376</v>
      </c>
      <c r="K143" s="28">
        <f t="shared" si="693"/>
        <v>-27506875.000000231</v>
      </c>
      <c r="L143" s="28">
        <f t="shared" si="693"/>
        <v>-27149642.857143082</v>
      </c>
      <c r="M143" s="28">
        <f t="shared" si="693"/>
        <v>-26792410.714285936</v>
      </c>
      <c r="N143" s="28">
        <f t="shared" si="693"/>
        <v>-26435178.571428791</v>
      </c>
      <c r="O143" s="28">
        <f t="shared" si="693"/>
        <v>-26077946.428571645</v>
      </c>
      <c r="P143" s="28">
        <f t="shared" si="693"/>
        <v>-25720714.2857145</v>
      </c>
      <c r="Q143" s="28">
        <f t="shared" si="693"/>
        <v>-25363482.142857354</v>
      </c>
      <c r="R143" s="28">
        <f t="shared" si="693"/>
        <v>-25006250.000000209</v>
      </c>
      <c r="S143" s="28">
        <f t="shared" si="693"/>
        <v>-24649017.857143063</v>
      </c>
      <c r="T143" s="28">
        <f t="shared" si="693"/>
        <v>-24291785.714285918</v>
      </c>
      <c r="U143" s="28">
        <f t="shared" si="693"/>
        <v>-23934553.571428772</v>
      </c>
      <c r="V143" s="28">
        <f t="shared" si="693"/>
        <v>-23577321.428571627</v>
      </c>
      <c r="W143" s="28">
        <f t="shared" si="693"/>
        <v>-23220089.285714481</v>
      </c>
      <c r="X143" s="28">
        <f t="shared" si="693"/>
        <v>-22862857.142857336</v>
      </c>
      <c r="Y143" s="28">
        <f t="shared" si="693"/>
        <v>-22505625.00000019</v>
      </c>
      <c r="Z143" s="28">
        <f t="shared" si="693"/>
        <v>-22148392.857143044</v>
      </c>
      <c r="AA143" s="28">
        <f t="shared" si="693"/>
        <v>-21791160.714285899</v>
      </c>
      <c r="AB143" s="28">
        <f t="shared" si="693"/>
        <v>-21433928.571428753</v>
      </c>
      <c r="AC143" s="28">
        <f t="shared" si="693"/>
        <v>-21076696.428571608</v>
      </c>
      <c r="AD143" s="28">
        <f t="shared" si="693"/>
        <v>-20719464.285714462</v>
      </c>
      <c r="AE143" s="28">
        <f t="shared" si="693"/>
        <v>-20362232.142857317</v>
      </c>
      <c r="AF143" s="28">
        <f t="shared" si="693"/>
        <v>-20005000.000000171</v>
      </c>
      <c r="AG143" s="28">
        <f t="shared" si="693"/>
        <v>-19647767.857143026</v>
      </c>
      <c r="AH143" s="28">
        <f t="shared" si="693"/>
        <v>-19290535.71428588</v>
      </c>
      <c r="AI143" s="28">
        <f t="shared" si="693"/>
        <v>-18933303.571428735</v>
      </c>
      <c r="AJ143" s="28">
        <f t="shared" si="693"/>
        <v>-18576071.428571589</v>
      </c>
      <c r="AK143" s="28">
        <f t="shared" si="693"/>
        <v>-18218839.285714444</v>
      </c>
      <c r="AL143" s="28">
        <f t="shared" si="693"/>
        <v>-17861607.142857298</v>
      </c>
      <c r="AM143" s="28">
        <f t="shared" si="693"/>
        <v>-17504375.000000153</v>
      </c>
      <c r="AN143" s="28">
        <f t="shared" si="693"/>
        <v>-17147142.857143007</v>
      </c>
      <c r="AO143" s="28">
        <f t="shared" si="693"/>
        <v>-16789910.714285858</v>
      </c>
      <c r="AP143" s="28">
        <f t="shared" si="693"/>
        <v>-16432678.571428714</v>
      </c>
      <c r="AQ143" s="28">
        <f t="shared" si="693"/>
        <v>-16075446.428571569</v>
      </c>
      <c r="AR143" s="28">
        <f t="shared" si="693"/>
        <v>-15718214.285714423</v>
      </c>
      <c r="AS143" s="28">
        <f t="shared" si="693"/>
        <v>-15360982.142857278</v>
      </c>
      <c r="AT143" s="28">
        <f t="shared" si="693"/>
        <v>-15003750.000000132</v>
      </c>
      <c r="AU143" s="28">
        <f t="shared" si="693"/>
        <v>-14646517.857142987</v>
      </c>
      <c r="AV143" s="28">
        <f t="shared" si="693"/>
        <v>-14289285.714285839</v>
      </c>
      <c r="AW143" s="28">
        <f t="shared" si="693"/>
        <v>-13932053.571428694</v>
      </c>
      <c r="AX143" s="28">
        <f t="shared" si="693"/>
        <v>-13574821.428571548</v>
      </c>
      <c r="AY143" s="28">
        <f t="shared" si="693"/>
        <v>-13217589.285714403</v>
      </c>
      <c r="AZ143" s="28">
        <f t="shared" si="693"/>
        <v>-12860357.142857257</v>
      </c>
      <c r="BA143" s="28">
        <f t="shared" si="693"/>
        <v>-12503125.000000112</v>
      </c>
      <c r="BB143" s="28">
        <f t="shared" si="693"/>
        <v>-12145892.857142966</v>
      </c>
      <c r="BC143" s="28">
        <f t="shared" si="693"/>
        <v>-11788660.714285821</v>
      </c>
      <c r="BD143" s="28">
        <f t="shared" si="693"/>
        <v>-11431428.571428675</v>
      </c>
      <c r="BE143" s="28">
        <f t="shared" si="693"/>
        <v>-11074196.42857153</v>
      </c>
      <c r="BF143" s="28">
        <f t="shared" si="693"/>
        <v>-10716964.285714384</v>
      </c>
      <c r="BG143" s="28">
        <f t="shared" si="693"/>
        <v>-10359732.142857239</v>
      </c>
      <c r="BH143" s="28">
        <f t="shared" si="693"/>
        <v>-10002500.000000093</v>
      </c>
      <c r="BI143" s="28">
        <f t="shared" si="693"/>
        <v>-9645267.8571429476</v>
      </c>
      <c r="BJ143" s="28">
        <f t="shared" si="693"/>
        <v>-9288035.7142858002</v>
      </c>
      <c r="BK143" s="28">
        <f t="shared" si="693"/>
        <v>-8930803.5714286547</v>
      </c>
      <c r="BL143" s="28">
        <f t="shared" si="693"/>
        <v>-8573571.4285715092</v>
      </c>
      <c r="BM143" s="28">
        <f t="shared" si="693"/>
        <v>-8216339.2857143646</v>
      </c>
      <c r="BN143" s="28">
        <f t="shared" si="693"/>
        <v>-7859107.1428572182</v>
      </c>
      <c r="BO143" s="28">
        <f t="shared" si="693"/>
        <v>-7501875.0000000726</v>
      </c>
      <c r="BP143" s="28">
        <f t="shared" si="693"/>
        <v>-7144642.8571429271</v>
      </c>
      <c r="BQ143" s="28">
        <f t="shared" si="693"/>
        <v>-6787410.7142857816</v>
      </c>
      <c r="BR143" s="28">
        <f t="shared" ref="BR143:CI143" si="694">-BQ$142*$C$14</f>
        <v>-6430178.5714286361</v>
      </c>
      <c r="BS143" s="28">
        <f t="shared" si="694"/>
        <v>-6072946.4285714906</v>
      </c>
      <c r="BT143" s="28">
        <f t="shared" si="694"/>
        <v>-5715714.2857143451</v>
      </c>
      <c r="BU143" s="28">
        <f t="shared" si="694"/>
        <v>-5358482.1428571986</v>
      </c>
      <c r="BV143" s="28">
        <f t="shared" si="694"/>
        <v>-5001250.0000000531</v>
      </c>
      <c r="BW143" s="28">
        <f t="shared" si="694"/>
        <v>-4644017.8571429076</v>
      </c>
      <c r="BX143" s="28">
        <f t="shared" si="694"/>
        <v>-4286785.714285762</v>
      </c>
      <c r="BY143" s="28">
        <f t="shared" si="694"/>
        <v>-3929553.5714286165</v>
      </c>
      <c r="BZ143" s="28">
        <f t="shared" si="694"/>
        <v>-3572321.428571471</v>
      </c>
      <c r="CA143" s="28">
        <f t="shared" si="694"/>
        <v>-3215089.285714325</v>
      </c>
      <c r="CB143" s="28">
        <f t="shared" si="694"/>
        <v>-2857857.1428571795</v>
      </c>
      <c r="CC143" s="28">
        <f t="shared" si="694"/>
        <v>-2500625.000000034</v>
      </c>
      <c r="CD143" s="28">
        <f t="shared" si="694"/>
        <v>-2143392.857142888</v>
      </c>
      <c r="CE143" s="28">
        <f t="shared" si="694"/>
        <v>-1786160.7142857423</v>
      </c>
      <c r="CF143" s="28">
        <f t="shared" si="694"/>
        <v>-1428928.5714285965</v>
      </c>
      <c r="CG143" s="28">
        <f t="shared" si="694"/>
        <v>-1071696.4285714505</v>
      </c>
      <c r="CH143" s="28">
        <f t="shared" si="694"/>
        <v>-714464.28571430466</v>
      </c>
      <c r="CI143" s="28">
        <f t="shared" si="694"/>
        <v>-357232.14285715891</v>
      </c>
    </row>
    <row r="144" spans="1:87" x14ac:dyDescent="0.25">
      <c r="B144" s="27" t="s">
        <v>36</v>
      </c>
      <c r="D144" s="28">
        <f>-$C$142/$A141</f>
        <v>-47630952.380952381</v>
      </c>
      <c r="E144" s="28">
        <f t="shared" ref="E144:BP144" si="695">-$C$142/$A141</f>
        <v>-47630952.380952381</v>
      </c>
      <c r="F144" s="28">
        <f t="shared" si="695"/>
        <v>-47630952.380952381</v>
      </c>
      <c r="G144" s="28">
        <f t="shared" si="695"/>
        <v>-47630952.380952381</v>
      </c>
      <c r="H144" s="28">
        <f t="shared" si="695"/>
        <v>-47630952.380952381</v>
      </c>
      <c r="I144" s="28">
        <f t="shared" si="695"/>
        <v>-47630952.380952381</v>
      </c>
      <c r="J144" s="28">
        <f t="shared" si="695"/>
        <v>-47630952.380952381</v>
      </c>
      <c r="K144" s="28">
        <f t="shared" si="695"/>
        <v>-47630952.380952381</v>
      </c>
      <c r="L144" s="28">
        <f t="shared" si="695"/>
        <v>-47630952.380952381</v>
      </c>
      <c r="M144" s="28">
        <f t="shared" si="695"/>
        <v>-47630952.380952381</v>
      </c>
      <c r="N144" s="28">
        <f t="shared" si="695"/>
        <v>-47630952.380952381</v>
      </c>
      <c r="O144" s="28">
        <f t="shared" si="695"/>
        <v>-47630952.380952381</v>
      </c>
      <c r="P144" s="28">
        <f t="shared" si="695"/>
        <v>-47630952.380952381</v>
      </c>
      <c r="Q144" s="28">
        <f t="shared" si="695"/>
        <v>-47630952.380952381</v>
      </c>
      <c r="R144" s="28">
        <f t="shared" si="695"/>
        <v>-47630952.380952381</v>
      </c>
      <c r="S144" s="28">
        <f t="shared" si="695"/>
        <v>-47630952.380952381</v>
      </c>
      <c r="T144" s="28">
        <f t="shared" si="695"/>
        <v>-47630952.380952381</v>
      </c>
      <c r="U144" s="28">
        <f t="shared" si="695"/>
        <v>-47630952.380952381</v>
      </c>
      <c r="V144" s="28">
        <f t="shared" si="695"/>
        <v>-47630952.380952381</v>
      </c>
      <c r="W144" s="28">
        <f t="shared" si="695"/>
        <v>-47630952.380952381</v>
      </c>
      <c r="X144" s="28">
        <f t="shared" si="695"/>
        <v>-47630952.380952381</v>
      </c>
      <c r="Y144" s="28">
        <f t="shared" si="695"/>
        <v>-47630952.380952381</v>
      </c>
      <c r="Z144" s="28">
        <f t="shared" si="695"/>
        <v>-47630952.380952381</v>
      </c>
      <c r="AA144" s="28">
        <f t="shared" si="695"/>
        <v>-47630952.380952381</v>
      </c>
      <c r="AB144" s="28">
        <f t="shared" si="695"/>
        <v>-47630952.380952381</v>
      </c>
      <c r="AC144" s="28">
        <f t="shared" si="695"/>
        <v>-47630952.380952381</v>
      </c>
      <c r="AD144" s="28">
        <f t="shared" si="695"/>
        <v>-47630952.380952381</v>
      </c>
      <c r="AE144" s="28">
        <f t="shared" si="695"/>
        <v>-47630952.380952381</v>
      </c>
      <c r="AF144" s="28">
        <f t="shared" si="695"/>
        <v>-47630952.380952381</v>
      </c>
      <c r="AG144" s="28">
        <f t="shared" si="695"/>
        <v>-47630952.380952381</v>
      </c>
      <c r="AH144" s="28">
        <f t="shared" si="695"/>
        <v>-47630952.380952381</v>
      </c>
      <c r="AI144" s="28">
        <f t="shared" si="695"/>
        <v>-47630952.380952381</v>
      </c>
      <c r="AJ144" s="28">
        <f t="shared" si="695"/>
        <v>-47630952.380952381</v>
      </c>
      <c r="AK144" s="28">
        <f t="shared" si="695"/>
        <v>-47630952.380952381</v>
      </c>
      <c r="AL144" s="28">
        <f t="shared" si="695"/>
        <v>-47630952.380952381</v>
      </c>
      <c r="AM144" s="28">
        <f t="shared" si="695"/>
        <v>-47630952.380952381</v>
      </c>
      <c r="AN144" s="28">
        <f t="shared" si="695"/>
        <v>-47630952.380952381</v>
      </c>
      <c r="AO144" s="28">
        <f t="shared" si="695"/>
        <v>-47630952.380952381</v>
      </c>
      <c r="AP144" s="28">
        <f t="shared" si="695"/>
        <v>-47630952.380952381</v>
      </c>
      <c r="AQ144" s="28">
        <f t="shared" si="695"/>
        <v>-47630952.380952381</v>
      </c>
      <c r="AR144" s="28">
        <f t="shared" si="695"/>
        <v>-47630952.380952381</v>
      </c>
      <c r="AS144" s="28">
        <f t="shared" si="695"/>
        <v>-47630952.380952381</v>
      </c>
      <c r="AT144" s="28">
        <f t="shared" si="695"/>
        <v>-47630952.380952381</v>
      </c>
      <c r="AU144" s="28">
        <f t="shared" si="695"/>
        <v>-47630952.380952381</v>
      </c>
      <c r="AV144" s="28">
        <f t="shared" si="695"/>
        <v>-47630952.380952381</v>
      </c>
      <c r="AW144" s="28">
        <f t="shared" si="695"/>
        <v>-47630952.380952381</v>
      </c>
      <c r="AX144" s="28">
        <f t="shared" si="695"/>
        <v>-47630952.380952381</v>
      </c>
      <c r="AY144" s="28">
        <f t="shared" si="695"/>
        <v>-47630952.380952381</v>
      </c>
      <c r="AZ144" s="28">
        <f t="shared" si="695"/>
        <v>-47630952.380952381</v>
      </c>
      <c r="BA144" s="28">
        <f t="shared" si="695"/>
        <v>-47630952.380952381</v>
      </c>
      <c r="BB144" s="28">
        <f t="shared" si="695"/>
        <v>-47630952.380952381</v>
      </c>
      <c r="BC144" s="28">
        <f t="shared" si="695"/>
        <v>-47630952.380952381</v>
      </c>
      <c r="BD144" s="28">
        <f t="shared" si="695"/>
        <v>-47630952.380952381</v>
      </c>
      <c r="BE144" s="28">
        <f t="shared" si="695"/>
        <v>-47630952.380952381</v>
      </c>
      <c r="BF144" s="28">
        <f t="shared" si="695"/>
        <v>-47630952.380952381</v>
      </c>
      <c r="BG144" s="28">
        <f t="shared" si="695"/>
        <v>-47630952.380952381</v>
      </c>
      <c r="BH144" s="28">
        <f t="shared" si="695"/>
        <v>-47630952.380952381</v>
      </c>
      <c r="BI144" s="28">
        <f t="shared" si="695"/>
        <v>-47630952.380952381</v>
      </c>
      <c r="BJ144" s="28">
        <f t="shared" si="695"/>
        <v>-47630952.380952381</v>
      </c>
      <c r="BK144" s="28">
        <f t="shared" si="695"/>
        <v>-47630952.380952381</v>
      </c>
      <c r="BL144" s="28">
        <f t="shared" si="695"/>
        <v>-47630952.380952381</v>
      </c>
      <c r="BM144" s="28">
        <f t="shared" si="695"/>
        <v>-47630952.380952381</v>
      </c>
      <c r="BN144" s="28">
        <f t="shared" si="695"/>
        <v>-47630952.380952381</v>
      </c>
      <c r="BO144" s="28">
        <f t="shared" si="695"/>
        <v>-47630952.380952381</v>
      </c>
      <c r="BP144" s="28">
        <f t="shared" si="695"/>
        <v>-47630952.380952381</v>
      </c>
      <c r="BQ144" s="28">
        <f t="shared" ref="BQ144:CI144" si="696">-$C$142/$A141</f>
        <v>-47630952.380952381</v>
      </c>
      <c r="BR144" s="28">
        <f t="shared" si="696"/>
        <v>-47630952.380952381</v>
      </c>
      <c r="BS144" s="28">
        <f t="shared" si="696"/>
        <v>-47630952.380952381</v>
      </c>
      <c r="BT144" s="28">
        <f t="shared" si="696"/>
        <v>-47630952.380952381</v>
      </c>
      <c r="BU144" s="28">
        <f t="shared" si="696"/>
        <v>-47630952.380952381</v>
      </c>
      <c r="BV144" s="28">
        <f t="shared" si="696"/>
        <v>-47630952.380952381</v>
      </c>
      <c r="BW144" s="28">
        <f t="shared" si="696"/>
        <v>-47630952.380952381</v>
      </c>
      <c r="BX144" s="28">
        <f t="shared" si="696"/>
        <v>-47630952.380952381</v>
      </c>
      <c r="BY144" s="28">
        <f t="shared" si="696"/>
        <v>-47630952.380952381</v>
      </c>
      <c r="BZ144" s="28">
        <f t="shared" si="696"/>
        <v>-47630952.380952381</v>
      </c>
      <c r="CA144" s="28">
        <f t="shared" si="696"/>
        <v>-47630952.380952381</v>
      </c>
      <c r="CB144" s="28">
        <f t="shared" si="696"/>
        <v>-47630952.380952381</v>
      </c>
      <c r="CC144" s="28">
        <f t="shared" si="696"/>
        <v>-47630952.380952381</v>
      </c>
      <c r="CD144" s="28">
        <f t="shared" si="696"/>
        <v>-47630952.380952381</v>
      </c>
      <c r="CE144" s="28">
        <f t="shared" si="696"/>
        <v>-47630952.380952381</v>
      </c>
      <c r="CF144" s="28">
        <f t="shared" si="696"/>
        <v>-47630952.380952381</v>
      </c>
      <c r="CG144" s="28">
        <f t="shared" si="696"/>
        <v>-47630952.380952381</v>
      </c>
      <c r="CH144" s="28">
        <f t="shared" si="696"/>
        <v>-47630952.380952381</v>
      </c>
      <c r="CI144" s="28">
        <f t="shared" si="696"/>
        <v>-47630952.380952381</v>
      </c>
    </row>
    <row r="145" spans="1:123" x14ac:dyDescent="0.25">
      <c r="B145" s="27" t="s">
        <v>38</v>
      </c>
      <c r="D145" s="28">
        <f>+D144+D143</f>
        <v>-77638452.380952626</v>
      </c>
      <c r="E145" s="28">
        <f t="shared" ref="E145:BP145" si="697">+E144+E143</f>
        <v>-77281220.238095492</v>
      </c>
      <c r="F145" s="28">
        <f t="shared" si="697"/>
        <v>-76923988.095238343</v>
      </c>
      <c r="G145" s="28">
        <f t="shared" si="697"/>
        <v>-76566755.952381194</v>
      </c>
      <c r="H145" s="28">
        <f t="shared" si="697"/>
        <v>-76209523.809524044</v>
      </c>
      <c r="I145" s="28">
        <f t="shared" si="697"/>
        <v>-75852291.666666895</v>
      </c>
      <c r="J145" s="28">
        <f t="shared" si="697"/>
        <v>-75495059.523809761</v>
      </c>
      <c r="K145" s="28">
        <f t="shared" si="697"/>
        <v>-75137827.380952612</v>
      </c>
      <c r="L145" s="28">
        <f t="shared" si="697"/>
        <v>-74780595.238095462</v>
      </c>
      <c r="M145" s="28">
        <f t="shared" si="697"/>
        <v>-74423363.095238313</v>
      </c>
      <c r="N145" s="28">
        <f t="shared" si="697"/>
        <v>-74066130.952381164</v>
      </c>
      <c r="O145" s="28">
        <f t="shared" si="697"/>
        <v>-73708898.809524029</v>
      </c>
      <c r="P145" s="28">
        <f t="shared" si="697"/>
        <v>-73351666.66666688</v>
      </c>
      <c r="Q145" s="28">
        <f t="shared" si="697"/>
        <v>-72994434.523809731</v>
      </c>
      <c r="R145" s="28">
        <f t="shared" si="697"/>
        <v>-72637202.380952597</v>
      </c>
      <c r="S145" s="28">
        <f t="shared" si="697"/>
        <v>-72279970.238095447</v>
      </c>
      <c r="T145" s="28">
        <f t="shared" si="697"/>
        <v>-71922738.095238298</v>
      </c>
      <c r="U145" s="28">
        <f t="shared" si="697"/>
        <v>-71565505.952381149</v>
      </c>
      <c r="V145" s="28">
        <f t="shared" si="697"/>
        <v>-71208273.809524</v>
      </c>
      <c r="W145" s="28">
        <f t="shared" si="697"/>
        <v>-70851041.666666865</v>
      </c>
      <c r="X145" s="28">
        <f t="shared" si="697"/>
        <v>-70493809.523809716</v>
      </c>
      <c r="Y145" s="28">
        <f t="shared" si="697"/>
        <v>-70136577.380952567</v>
      </c>
      <c r="Z145" s="28">
        <f t="shared" si="697"/>
        <v>-69779345.238095433</v>
      </c>
      <c r="AA145" s="28">
        <f t="shared" si="697"/>
        <v>-69422113.095238283</v>
      </c>
      <c r="AB145" s="28">
        <f t="shared" si="697"/>
        <v>-69064880.952381134</v>
      </c>
      <c r="AC145" s="28">
        <f t="shared" si="697"/>
        <v>-68707648.809523985</v>
      </c>
      <c r="AD145" s="28">
        <f t="shared" si="697"/>
        <v>-68350416.666666836</v>
      </c>
      <c r="AE145" s="28">
        <f t="shared" si="697"/>
        <v>-67993184.523809701</v>
      </c>
      <c r="AF145" s="28">
        <f t="shared" si="697"/>
        <v>-67635952.380952552</v>
      </c>
      <c r="AG145" s="28">
        <f t="shared" si="697"/>
        <v>-67278720.238095403</v>
      </c>
      <c r="AH145" s="28">
        <f t="shared" si="697"/>
        <v>-66921488.095238261</v>
      </c>
      <c r="AI145" s="28">
        <f t="shared" si="697"/>
        <v>-66564255.952381119</v>
      </c>
      <c r="AJ145" s="28">
        <f t="shared" si="697"/>
        <v>-66207023.80952397</v>
      </c>
      <c r="AK145" s="28">
        <f t="shared" si="697"/>
        <v>-65849791.666666821</v>
      </c>
      <c r="AL145" s="28">
        <f t="shared" si="697"/>
        <v>-65492559.523809679</v>
      </c>
      <c r="AM145" s="28">
        <f t="shared" si="697"/>
        <v>-65135327.380952537</v>
      </c>
      <c r="AN145" s="28">
        <f t="shared" si="697"/>
        <v>-64778095.238095388</v>
      </c>
      <c r="AO145" s="28">
        <f t="shared" si="697"/>
        <v>-64420863.095238239</v>
      </c>
      <c r="AP145" s="28">
        <f t="shared" si="697"/>
        <v>-64063630.952381097</v>
      </c>
      <c r="AQ145" s="28">
        <f t="shared" si="697"/>
        <v>-63706398.809523948</v>
      </c>
      <c r="AR145" s="28">
        <f t="shared" si="697"/>
        <v>-63349166.666666806</v>
      </c>
      <c r="AS145" s="28">
        <f t="shared" si="697"/>
        <v>-62991934.523809657</v>
      </c>
      <c r="AT145" s="28">
        <f t="shared" si="697"/>
        <v>-62634702.380952515</v>
      </c>
      <c r="AU145" s="28">
        <f t="shared" si="697"/>
        <v>-62277470.238095365</v>
      </c>
      <c r="AV145" s="28">
        <f t="shared" si="697"/>
        <v>-61920238.095238224</v>
      </c>
      <c r="AW145" s="28">
        <f t="shared" si="697"/>
        <v>-61563005.952381074</v>
      </c>
      <c r="AX145" s="28">
        <f t="shared" si="697"/>
        <v>-61205773.809523925</v>
      </c>
      <c r="AY145" s="28">
        <f t="shared" si="697"/>
        <v>-60848541.666666783</v>
      </c>
      <c r="AZ145" s="28">
        <f t="shared" si="697"/>
        <v>-60491309.523809642</v>
      </c>
      <c r="BA145" s="28">
        <f t="shared" si="697"/>
        <v>-60134077.380952492</v>
      </c>
      <c r="BB145" s="28">
        <f t="shared" si="697"/>
        <v>-59776845.238095343</v>
      </c>
      <c r="BC145" s="28">
        <f t="shared" si="697"/>
        <v>-59419613.095238201</v>
      </c>
      <c r="BD145" s="28">
        <f t="shared" si="697"/>
        <v>-59062380.95238106</v>
      </c>
      <c r="BE145" s="28">
        <f t="shared" si="697"/>
        <v>-58705148.80952391</v>
      </c>
      <c r="BF145" s="28">
        <f t="shared" si="697"/>
        <v>-58347916.666666761</v>
      </c>
      <c r="BG145" s="28">
        <f t="shared" si="697"/>
        <v>-57990684.523809619</v>
      </c>
      <c r="BH145" s="28">
        <f t="shared" si="697"/>
        <v>-57633452.380952477</v>
      </c>
      <c r="BI145" s="28">
        <f t="shared" si="697"/>
        <v>-57276220.238095328</v>
      </c>
      <c r="BJ145" s="28">
        <f t="shared" si="697"/>
        <v>-56918988.095238179</v>
      </c>
      <c r="BK145" s="28">
        <f t="shared" si="697"/>
        <v>-56561755.952381037</v>
      </c>
      <c r="BL145" s="28">
        <f t="shared" si="697"/>
        <v>-56204523.809523888</v>
      </c>
      <c r="BM145" s="28">
        <f t="shared" si="697"/>
        <v>-55847291.666666746</v>
      </c>
      <c r="BN145" s="28">
        <f t="shared" si="697"/>
        <v>-55490059.523809597</v>
      </c>
      <c r="BO145" s="28">
        <f t="shared" si="697"/>
        <v>-55132827.380952455</v>
      </c>
      <c r="BP145" s="28">
        <f t="shared" si="697"/>
        <v>-54775595.238095306</v>
      </c>
      <c r="BQ145" s="28">
        <f t="shared" ref="BQ145:CI145" si="698">+BQ144+BQ143</f>
        <v>-54418363.095238164</v>
      </c>
      <c r="BR145" s="28">
        <f t="shared" si="698"/>
        <v>-54061130.952381015</v>
      </c>
      <c r="BS145" s="28">
        <f t="shared" si="698"/>
        <v>-53703898.809523873</v>
      </c>
      <c r="BT145" s="28">
        <f t="shared" si="698"/>
        <v>-53346666.666666724</v>
      </c>
      <c r="BU145" s="28">
        <f t="shared" si="698"/>
        <v>-52989434.523809582</v>
      </c>
      <c r="BV145" s="28">
        <f t="shared" si="698"/>
        <v>-52632202.380952433</v>
      </c>
      <c r="BW145" s="28">
        <f t="shared" si="698"/>
        <v>-52274970.238095291</v>
      </c>
      <c r="BX145" s="28">
        <f t="shared" si="698"/>
        <v>-51917738.095238142</v>
      </c>
      <c r="BY145" s="28">
        <f t="shared" si="698"/>
        <v>-51560505.952381</v>
      </c>
      <c r="BZ145" s="28">
        <f t="shared" si="698"/>
        <v>-51203273.809523851</v>
      </c>
      <c r="CA145" s="28">
        <f t="shared" si="698"/>
        <v>-50846041.666666709</v>
      </c>
      <c r="CB145" s="28">
        <f t="shared" si="698"/>
        <v>-50488809.52380956</v>
      </c>
      <c r="CC145" s="28">
        <f t="shared" si="698"/>
        <v>-50131577.380952418</v>
      </c>
      <c r="CD145" s="28">
        <f t="shared" si="698"/>
        <v>-49774345.238095269</v>
      </c>
      <c r="CE145" s="28">
        <f t="shared" si="698"/>
        <v>-49417113.095238119</v>
      </c>
      <c r="CF145" s="28">
        <f t="shared" si="698"/>
        <v>-49059880.952380978</v>
      </c>
      <c r="CG145" s="28">
        <f t="shared" si="698"/>
        <v>-48702648.809523828</v>
      </c>
      <c r="CH145" s="28">
        <f t="shared" si="698"/>
        <v>-48345416.666666687</v>
      </c>
      <c r="CI145" s="28">
        <f t="shared" si="698"/>
        <v>-47988184.523809537</v>
      </c>
    </row>
    <row r="146" spans="1:123" x14ac:dyDescent="0.25">
      <c r="B146" s="27" t="s">
        <v>39</v>
      </c>
      <c r="D146" s="28">
        <f>+SUM(D143:$CI143)+SUM(D144:$CI144)</f>
        <v>-5276318750.0000095</v>
      </c>
      <c r="E146" s="28">
        <f>+SUM(E143:$CI143)+SUM(E144:$CI144)</f>
        <v>-5198680297.6190567</v>
      </c>
      <c r="F146" s="28">
        <f>+SUM(F143:$CI143)+SUM(F144:$CI144)</f>
        <v>-5121399077.3809614</v>
      </c>
      <c r="G146" s="28">
        <f>+SUM(G143:$CI143)+SUM(G144:$CI144)</f>
        <v>-5044475089.2857237</v>
      </c>
      <c r="H146" s="28">
        <f>+SUM(H143:$CI143)+SUM(H144:$CI144)</f>
        <v>-4967908333.3333426</v>
      </c>
      <c r="I146" s="28">
        <f>+SUM(I143:$CI143)+SUM(I144:$CI144)</f>
        <v>-4891698809.523818</v>
      </c>
      <c r="J146" s="28">
        <f>+SUM(J143:$CI143)+SUM(J144:$CI144)</f>
        <v>-4815846517.857151</v>
      </c>
      <c r="K146" s="28">
        <f>+SUM(K143:$CI143)+SUM(K144:$CI144)</f>
        <v>-4740351458.3333416</v>
      </c>
      <c r="L146" s="28">
        <f>+SUM(L143:$CI143)+SUM(L144:$CI144)</f>
        <v>-4665213630.9523888</v>
      </c>
      <c r="M146" s="28">
        <f>+SUM(M143:$CI143)+SUM(M144:$CI144)</f>
        <v>-4590433035.7142935</v>
      </c>
      <c r="N146" s="28">
        <f>+SUM(N143:$CI143)+SUM(N144:$CI144)</f>
        <v>-4516009672.6190548</v>
      </c>
      <c r="O146" s="28">
        <f>+SUM(O143:$CI143)+SUM(O144:$CI144)</f>
        <v>-4441943541.6666737</v>
      </c>
      <c r="P146" s="28">
        <f>+SUM(P143:$CI143)+SUM(P144:$CI144)</f>
        <v>-4368234642.8571501</v>
      </c>
      <c r="Q146" s="28">
        <f>+SUM(Q143:$CI143)+SUM(Q144:$CI144)</f>
        <v>-4294882976.1904831</v>
      </c>
      <c r="R146" s="28">
        <f>+SUM(R143:$CI143)+SUM(R144:$CI144)</f>
        <v>-4221888541.6666737</v>
      </c>
      <c r="S146" s="28">
        <f>+SUM(S143:$CI143)+SUM(S144:$CI144)</f>
        <v>-4149251339.2857208</v>
      </c>
      <c r="T146" s="28">
        <f>+SUM(T143:$CI143)+SUM(T144:$CI144)</f>
        <v>-4076971369.0476255</v>
      </c>
      <c r="U146" s="28">
        <f>+SUM(U143:$CI143)+SUM(U144:$CI144)</f>
        <v>-4005048630.9523873</v>
      </c>
      <c r="V146" s="28">
        <f>+SUM(V143:$CI143)+SUM(V144:$CI144)</f>
        <v>-3933483125.0000062</v>
      </c>
      <c r="W146" s="28">
        <f>+SUM(W143:$CI143)+SUM(W144:$CI144)</f>
        <v>-3862274851.1904821</v>
      </c>
      <c r="X146" s="28">
        <f>+SUM(X143:$CI143)+SUM(X144:$CI144)</f>
        <v>-3791423809.5238152</v>
      </c>
      <c r="Y146" s="28">
        <f>+SUM(Y143:$CI143)+SUM(Y144:$CI144)</f>
        <v>-3720930000.0000057</v>
      </c>
      <c r="Z146" s="28">
        <f>+SUM(Z143:$CI143)+SUM(Z144:$CI144)</f>
        <v>-3650793422.6190529</v>
      </c>
      <c r="AA146" s="28">
        <f>+SUM(AA143:$CI143)+SUM(AA144:$CI144)</f>
        <v>-3581014077.3809576</v>
      </c>
      <c r="AB146" s="28">
        <f>+SUM(AB143:$CI143)+SUM(AB144:$CI144)</f>
        <v>-3511591964.2857194</v>
      </c>
      <c r="AC146" s="28">
        <f>+SUM(AC143:$CI143)+SUM(AC144:$CI144)</f>
        <v>-3442527083.3333383</v>
      </c>
      <c r="AD146" s="28">
        <f>+SUM(AD143:$CI143)+SUM(AD144:$CI144)</f>
        <v>-3373819434.5238142</v>
      </c>
      <c r="AE146" s="28">
        <f>+SUM(AE143:$CI143)+SUM(AE144:$CI144)</f>
        <v>-3305469017.8571472</v>
      </c>
      <c r="AF146" s="28">
        <f>+SUM(AF143:$CI143)+SUM(AF144:$CI144)</f>
        <v>-3237475833.3333378</v>
      </c>
      <c r="AG146" s="28">
        <f>+SUM(AG143:$CI143)+SUM(AG144:$CI144)</f>
        <v>-3169839880.9523849</v>
      </c>
      <c r="AH146" s="28">
        <f>+SUM(AH143:$CI143)+SUM(AH144:$CI144)</f>
        <v>-3102561160.7142897</v>
      </c>
      <c r="AI146" s="28">
        <f>+SUM(AI143:$CI143)+SUM(AI144:$CI144)</f>
        <v>-3035639672.6190519</v>
      </c>
      <c r="AJ146" s="28">
        <f>+SUM(AJ143:$CI143)+SUM(AJ144:$CI144)</f>
        <v>-2969075416.6666708</v>
      </c>
      <c r="AK146" s="28">
        <f>+SUM(AK143:$CI143)+SUM(AK144:$CI144)</f>
        <v>-2902868392.8571467</v>
      </c>
      <c r="AL146" s="28">
        <f>+SUM(AL143:$CI143)+SUM(AL144:$CI144)</f>
        <v>-2837018601.1904798</v>
      </c>
      <c r="AM146" s="28">
        <f>+SUM(AM143:$CI143)+SUM(AM144:$CI144)</f>
        <v>-2771526041.6666703</v>
      </c>
      <c r="AN146" s="28">
        <f>+SUM(AN143:$CI143)+SUM(AN144:$CI144)</f>
        <v>-2706390714.2857175</v>
      </c>
      <c r="AO146" s="28">
        <f>+SUM(AO143:$CI143)+SUM(AO144:$CI144)</f>
        <v>-2641612619.0476222</v>
      </c>
      <c r="AP146" s="28">
        <f>+SUM(AP143:$CI143)+SUM(AP144:$CI144)</f>
        <v>-2577191755.952384</v>
      </c>
      <c r="AQ146" s="28">
        <f>+SUM(AQ143:$CI143)+SUM(AQ144:$CI144)</f>
        <v>-2513128125.0000029</v>
      </c>
      <c r="AR146" s="28">
        <f>+SUM(AR143:$CI143)+SUM(AR144:$CI144)</f>
        <v>-2449421726.1904788</v>
      </c>
      <c r="AS146" s="28">
        <f>+SUM(AS143:$CI143)+SUM(AS144:$CI144)</f>
        <v>-2386072559.5238123</v>
      </c>
      <c r="AT146" s="28">
        <f>+SUM(AT143:$CI143)+SUM(AT144:$CI144)</f>
        <v>-2323080625.0000024</v>
      </c>
      <c r="AU146" s="28">
        <f>+SUM(AU143:$CI143)+SUM(AU144:$CI144)</f>
        <v>-2260445922.61905</v>
      </c>
      <c r="AV146" s="28">
        <f>+SUM(AV143:$CI143)+SUM(AV144:$CI144)</f>
        <v>-2198168452.3809547</v>
      </c>
      <c r="AW146" s="28">
        <f>+SUM(AW143:$CI143)+SUM(AW144:$CI144)</f>
        <v>-2136248214.2857163</v>
      </c>
      <c r="AX146" s="28">
        <f>+SUM(AX143:$CI143)+SUM(AX144:$CI144)</f>
        <v>-2074685208.3333354</v>
      </c>
      <c r="AY146" s="28">
        <f>+SUM(AY143:$CI143)+SUM(AY144:$CI144)</f>
        <v>-2013479434.5238113</v>
      </c>
      <c r="AZ146" s="28">
        <f>+SUM(AZ143:$CI143)+SUM(AZ144:$CI144)</f>
        <v>-1952630892.8571446</v>
      </c>
      <c r="BA146" s="28">
        <f>+SUM(BA143:$CI143)+SUM(BA144:$CI144)</f>
        <v>-1892139583.3333349</v>
      </c>
      <c r="BB146" s="28">
        <f>+SUM(BB143:$CI143)+SUM(BB144:$CI144)</f>
        <v>-1832005505.9523826</v>
      </c>
      <c r="BC146" s="28">
        <f>+SUM(BC143:$CI143)+SUM(BC144:$CI144)</f>
        <v>-1772228660.7142873</v>
      </c>
      <c r="BD146" s="28">
        <f>+SUM(BD143:$CI143)+SUM(BD144:$CI144)</f>
        <v>-1712809047.6190491</v>
      </c>
      <c r="BE146" s="28">
        <f>+SUM(BE143:$CI143)+SUM(BE144:$CI144)</f>
        <v>-1653746666.6666679</v>
      </c>
      <c r="BF146" s="28">
        <f>+SUM(BF143:$CI143)+SUM(BF144:$CI144)</f>
        <v>-1595041517.8571441</v>
      </c>
      <c r="BG146" s="28">
        <f>+SUM(BG143:$CI143)+SUM(BG144:$CI144)</f>
        <v>-1536693601.1904774</v>
      </c>
      <c r="BH146" s="28">
        <f>+SUM(BH143:$CI143)+SUM(BH144:$CI144)</f>
        <v>-1478702916.6666679</v>
      </c>
      <c r="BI146" s="28">
        <f>+SUM(BI143:$CI143)+SUM(BI144:$CI144)</f>
        <v>-1421069464.2857153</v>
      </c>
      <c r="BJ146" s="28">
        <f>+SUM(BJ143:$CI143)+SUM(BJ144:$CI144)</f>
        <v>-1363793244.0476201</v>
      </c>
      <c r="BK146" s="28">
        <f>+SUM(BK143:$CI143)+SUM(BK144:$CI144)</f>
        <v>-1306874255.9523818</v>
      </c>
      <c r="BL146" s="28">
        <f>+SUM(BL143:$CI143)+SUM(BL144:$CI144)</f>
        <v>-1250312500.000001</v>
      </c>
      <c r="BM146" s="28">
        <f>+SUM(BM143:$CI143)+SUM(BM144:$CI144)</f>
        <v>-1194107976.1904769</v>
      </c>
      <c r="BN146" s="28">
        <f>+SUM(BN143:$CI143)+SUM(BN144:$CI144)</f>
        <v>-1138260684.5238101</v>
      </c>
      <c r="BO146" s="28">
        <f>+SUM(BO143:$CI143)+SUM(BO144:$CI144)</f>
        <v>-1082770625.0000005</v>
      </c>
      <c r="BP146" s="28">
        <f>+SUM(BP143:$CI143)+SUM(BP144:$CI144)</f>
        <v>-1027637797.6190481</v>
      </c>
      <c r="BQ146" s="28">
        <f>+SUM(BQ143:$CI143)+SUM(BQ144:$CI144)</f>
        <v>-972862202.38095284</v>
      </c>
      <c r="BR146" s="28">
        <f>+SUM(BR143:$CI143)+SUM(BR144:$CI144)</f>
        <v>-918443839.28571475</v>
      </c>
      <c r="BS146" s="28">
        <f>+SUM(BS143:$CI143)+SUM(BS144:$CI144)</f>
        <v>-864382708.33333373</v>
      </c>
      <c r="BT146" s="28">
        <f>+SUM(BT143:$CI143)+SUM(BT144:$CI144)</f>
        <v>-810678809.52380991</v>
      </c>
      <c r="BU146" s="28">
        <f>+SUM(BU143:$CI143)+SUM(BU144:$CI144)</f>
        <v>-757332142.85714316</v>
      </c>
      <c r="BV146" s="28">
        <f>+SUM(BV143:$CI143)+SUM(BV144:$CI144)</f>
        <v>-704342708.33333361</v>
      </c>
      <c r="BW146" s="28">
        <f>+SUM(BW143:$CI143)+SUM(BW144:$CI144)</f>
        <v>-651710505.95238125</v>
      </c>
      <c r="BX146" s="28">
        <f>+SUM(BX143:$CI143)+SUM(BX144:$CI144)</f>
        <v>-599435535.71428597</v>
      </c>
      <c r="BY146" s="28">
        <f>+SUM(BY143:$CI143)+SUM(BY144:$CI144)</f>
        <v>-547517797.61904788</v>
      </c>
      <c r="BZ146" s="28">
        <f>+SUM(BZ143:$CI143)+SUM(BZ144:$CI144)</f>
        <v>-495957291.66666687</v>
      </c>
      <c r="CA146" s="28">
        <f>+SUM(CA143:$CI143)+SUM(CA144:$CI144)</f>
        <v>-444754017.85714304</v>
      </c>
      <c r="CB146" s="28">
        <f>+SUM(CB143:$CI143)+SUM(CB144:$CI144)</f>
        <v>-393907976.19047636</v>
      </c>
      <c r="CC146" s="28">
        <f>+SUM(CC143:$CI143)+SUM(CC144:$CI144)</f>
        <v>-343419166.66666681</v>
      </c>
      <c r="CD146" s="28">
        <f>+SUM(CD143:$CI143)+SUM(CD144:$CI144)</f>
        <v>-293287589.28571439</v>
      </c>
      <c r="CE146" s="28">
        <f>+SUM(CE143:$CI143)+SUM(CE144:$CI144)</f>
        <v>-243513244.04761916</v>
      </c>
      <c r="CF146" s="28">
        <f>+SUM(CF143:$CI143)+SUM(CF144:$CI144)</f>
        <v>-194096130.95238104</v>
      </c>
      <c r="CG146" s="28">
        <f>+SUM(CG143:$CI143)+SUM(CG144:$CI144)</f>
        <v>-145036250.00000006</v>
      </c>
      <c r="CH146" s="28">
        <f>+SUM(CH143:$CI143)+SUM(CH144:$CI144)</f>
        <v>-96333601.190476224</v>
      </c>
      <c r="CI146" s="28">
        <f>+SUM(CI143:$CI143)+SUM(CI144:$CI144)</f>
        <v>-47988184.523809537</v>
      </c>
    </row>
    <row r="147" spans="1:123" x14ac:dyDescent="0.25">
      <c r="B147" s="27" t="s">
        <v>40</v>
      </c>
      <c r="D147" s="28">
        <f>+D146*$C$7/1000000</f>
        <v>-6331582.5000000121</v>
      </c>
      <c r="E147" s="28">
        <f t="shared" ref="E147:BP147" si="699">+E146*$C$7/1000000</f>
        <v>-6238416.3571428685</v>
      </c>
      <c r="F147" s="28">
        <f t="shared" si="699"/>
        <v>-6145678.892857153</v>
      </c>
      <c r="G147" s="28">
        <f t="shared" si="699"/>
        <v>-6053370.1071428685</v>
      </c>
      <c r="H147" s="28">
        <f t="shared" si="699"/>
        <v>-5961490.0000000112</v>
      </c>
      <c r="I147" s="28">
        <f t="shared" si="699"/>
        <v>-5870038.5714285821</v>
      </c>
      <c r="J147" s="28">
        <f t="shared" si="699"/>
        <v>-5779015.8214285811</v>
      </c>
      <c r="K147" s="28">
        <f t="shared" si="699"/>
        <v>-5688421.7500000093</v>
      </c>
      <c r="L147" s="28">
        <f t="shared" si="699"/>
        <v>-5598256.3571428666</v>
      </c>
      <c r="M147" s="28">
        <f t="shared" si="699"/>
        <v>-5508519.642857152</v>
      </c>
      <c r="N147" s="28">
        <f t="shared" si="699"/>
        <v>-5419211.6071428666</v>
      </c>
      <c r="O147" s="28">
        <f t="shared" si="699"/>
        <v>-5330332.2500000084</v>
      </c>
      <c r="P147" s="28">
        <f t="shared" si="699"/>
        <v>-5241881.5714285802</v>
      </c>
      <c r="Q147" s="28">
        <f t="shared" si="699"/>
        <v>-5153859.5714285802</v>
      </c>
      <c r="R147" s="28">
        <f t="shared" si="699"/>
        <v>-5066266.2500000084</v>
      </c>
      <c r="S147" s="28">
        <f t="shared" si="699"/>
        <v>-4979101.6071428657</v>
      </c>
      <c r="T147" s="28">
        <f t="shared" si="699"/>
        <v>-4892365.6428571502</v>
      </c>
      <c r="U147" s="28">
        <f t="shared" si="699"/>
        <v>-4806058.3571428657</v>
      </c>
      <c r="V147" s="28">
        <f t="shared" si="699"/>
        <v>-4720179.7500000075</v>
      </c>
      <c r="W147" s="28">
        <f t="shared" si="699"/>
        <v>-4634729.8214285783</v>
      </c>
      <c r="X147" s="28">
        <f t="shared" si="699"/>
        <v>-4549708.5714285783</v>
      </c>
      <c r="Y147" s="28">
        <f t="shared" si="699"/>
        <v>-4465116.0000000065</v>
      </c>
      <c r="Z147" s="28">
        <f t="shared" si="699"/>
        <v>-4380952.1071428629</v>
      </c>
      <c r="AA147" s="28">
        <f t="shared" si="699"/>
        <v>-4297216.8928571492</v>
      </c>
      <c r="AB147" s="28">
        <f t="shared" si="699"/>
        <v>-4213910.3571428629</v>
      </c>
      <c r="AC147" s="28">
        <f t="shared" si="699"/>
        <v>-4131032.5000000061</v>
      </c>
      <c r="AD147" s="28">
        <f t="shared" si="699"/>
        <v>-4048583.3214285769</v>
      </c>
      <c r="AE147" s="28">
        <f t="shared" si="699"/>
        <v>-3966562.8214285765</v>
      </c>
      <c r="AF147" s="28">
        <f t="shared" si="699"/>
        <v>-3884971.0000000056</v>
      </c>
      <c r="AG147" s="28">
        <f t="shared" si="699"/>
        <v>-3803807.8571428619</v>
      </c>
      <c r="AH147" s="28">
        <f t="shared" si="699"/>
        <v>-3723073.3928571474</v>
      </c>
      <c r="AI147" s="28">
        <f t="shared" si="699"/>
        <v>-3642767.6071428624</v>
      </c>
      <c r="AJ147" s="28">
        <f t="shared" si="699"/>
        <v>-3562890.5000000047</v>
      </c>
      <c r="AK147" s="28">
        <f t="shared" si="699"/>
        <v>-3483442.071428576</v>
      </c>
      <c r="AL147" s="28">
        <f t="shared" si="699"/>
        <v>-3404422.3214285756</v>
      </c>
      <c r="AM147" s="28">
        <f t="shared" si="699"/>
        <v>-3325831.2500000042</v>
      </c>
      <c r="AN147" s="28">
        <f t="shared" si="699"/>
        <v>-3247668.857142861</v>
      </c>
      <c r="AO147" s="28">
        <f t="shared" si="699"/>
        <v>-3169935.1428571464</v>
      </c>
      <c r="AP147" s="28">
        <f t="shared" si="699"/>
        <v>-3092630.107142861</v>
      </c>
      <c r="AQ147" s="28">
        <f t="shared" si="699"/>
        <v>-3015753.7500000033</v>
      </c>
      <c r="AR147" s="28">
        <f t="shared" si="699"/>
        <v>-2939306.0714285746</v>
      </c>
      <c r="AS147" s="28">
        <f t="shared" si="699"/>
        <v>-2863287.0714285746</v>
      </c>
      <c r="AT147" s="28">
        <f t="shared" si="699"/>
        <v>-2787696.7500000028</v>
      </c>
      <c r="AU147" s="28">
        <f t="shared" si="699"/>
        <v>-2712535.1071428601</v>
      </c>
      <c r="AV147" s="28">
        <f t="shared" si="699"/>
        <v>-2637802.1428571455</v>
      </c>
      <c r="AW147" s="28">
        <f t="shared" si="699"/>
        <v>-2563497.8571428596</v>
      </c>
      <c r="AX147" s="28">
        <f t="shared" si="699"/>
        <v>-2489622.2500000023</v>
      </c>
      <c r="AY147" s="28">
        <f t="shared" si="699"/>
        <v>-2416175.3214285737</v>
      </c>
      <c r="AZ147" s="28">
        <f t="shared" si="699"/>
        <v>-2343157.0714285737</v>
      </c>
      <c r="BA147" s="28">
        <f t="shared" si="699"/>
        <v>-2270567.5000000019</v>
      </c>
      <c r="BB147" s="28">
        <f t="shared" si="699"/>
        <v>-2198406.6071428591</v>
      </c>
      <c r="BC147" s="28">
        <f t="shared" si="699"/>
        <v>-2126674.3928571446</v>
      </c>
      <c r="BD147" s="28">
        <f t="shared" si="699"/>
        <v>-2055370.8571428589</v>
      </c>
      <c r="BE147" s="28">
        <f t="shared" si="699"/>
        <v>-1984496.0000000014</v>
      </c>
      <c r="BF147" s="28">
        <f t="shared" si="699"/>
        <v>-1914049.821428573</v>
      </c>
      <c r="BG147" s="28">
        <f t="shared" si="699"/>
        <v>-1844032.3214285728</v>
      </c>
      <c r="BH147" s="28">
        <f t="shared" si="699"/>
        <v>-1774443.5000000014</v>
      </c>
      <c r="BI147" s="28">
        <f t="shared" si="699"/>
        <v>-1705283.3571428584</v>
      </c>
      <c r="BJ147" s="28">
        <f t="shared" si="699"/>
        <v>-1636551.8928571441</v>
      </c>
      <c r="BK147" s="28">
        <f t="shared" si="699"/>
        <v>-1568249.1071428582</v>
      </c>
      <c r="BL147" s="28">
        <f t="shared" si="699"/>
        <v>-1500375.0000000012</v>
      </c>
      <c r="BM147" s="28">
        <f t="shared" si="699"/>
        <v>-1432929.5714285723</v>
      </c>
      <c r="BN147" s="28">
        <f t="shared" si="699"/>
        <v>-1365912.8214285723</v>
      </c>
      <c r="BO147" s="28">
        <f t="shared" si="699"/>
        <v>-1299324.7500000005</v>
      </c>
      <c r="BP147" s="28">
        <f t="shared" si="699"/>
        <v>-1233165.3571428577</v>
      </c>
      <c r="BQ147" s="28">
        <f t="shared" ref="BQ147:CI147" si="700">+BQ146*$C$7/1000000</f>
        <v>-1167434.6428571434</v>
      </c>
      <c r="BR147" s="28">
        <f t="shared" si="700"/>
        <v>-1102132.6071428577</v>
      </c>
      <c r="BS147" s="28">
        <f t="shared" si="700"/>
        <v>-1037259.2500000005</v>
      </c>
      <c r="BT147" s="28">
        <f t="shared" si="700"/>
        <v>-972814.57142857194</v>
      </c>
      <c r="BU147" s="28">
        <f t="shared" si="700"/>
        <v>-908798.57142857183</v>
      </c>
      <c r="BV147" s="28">
        <f t="shared" si="700"/>
        <v>-845211.25000000035</v>
      </c>
      <c r="BW147" s="28">
        <f t="shared" si="700"/>
        <v>-782052.60714285751</v>
      </c>
      <c r="BX147" s="28">
        <f t="shared" si="700"/>
        <v>-719322.64285714319</v>
      </c>
      <c r="BY147" s="28">
        <f t="shared" si="700"/>
        <v>-657021.35714285739</v>
      </c>
      <c r="BZ147" s="28">
        <f t="shared" si="700"/>
        <v>-595148.75000000023</v>
      </c>
      <c r="CA147" s="28">
        <f t="shared" si="700"/>
        <v>-533704.82142857171</v>
      </c>
      <c r="CB147" s="28">
        <f t="shared" si="700"/>
        <v>-472689.57142857165</v>
      </c>
      <c r="CC147" s="28">
        <f t="shared" si="700"/>
        <v>-412103.00000000017</v>
      </c>
      <c r="CD147" s="28">
        <f t="shared" si="700"/>
        <v>-351945.10714285722</v>
      </c>
      <c r="CE147" s="28">
        <f t="shared" si="700"/>
        <v>-292215.89285714302</v>
      </c>
      <c r="CF147" s="28">
        <f t="shared" si="700"/>
        <v>-232915.35714285725</v>
      </c>
      <c r="CG147" s="28">
        <f t="shared" si="700"/>
        <v>-174043.50000000006</v>
      </c>
      <c r="CH147" s="28">
        <f t="shared" si="700"/>
        <v>-115600.32142857148</v>
      </c>
      <c r="CI147" s="28">
        <f t="shared" si="700"/>
        <v>-57585.821428571442</v>
      </c>
    </row>
    <row r="148" spans="1:123" ht="15.75" thickBot="1" x14ac:dyDescent="0.3">
      <c r="B148" s="48" t="s">
        <v>41</v>
      </c>
      <c r="C148" s="5">
        <f>+$C$5</f>
        <v>4001000000</v>
      </c>
      <c r="D148" s="28">
        <f>+D147+D145</f>
        <v>-83970034.880952641</v>
      </c>
      <c r="E148" s="28">
        <f t="shared" ref="E148:BP148" si="701">+E147+E145</f>
        <v>-83519636.595238358</v>
      </c>
      <c r="F148" s="28">
        <f t="shared" si="701"/>
        <v>-83069666.988095492</v>
      </c>
      <c r="G148" s="28">
        <f t="shared" si="701"/>
        <v>-82620126.059524059</v>
      </c>
      <c r="H148" s="28">
        <f t="shared" si="701"/>
        <v>-82171013.809524059</v>
      </c>
      <c r="I148" s="28">
        <f t="shared" si="701"/>
        <v>-81722330.238095477</v>
      </c>
      <c r="J148" s="28">
        <f t="shared" si="701"/>
        <v>-81274075.345238343</v>
      </c>
      <c r="K148" s="28">
        <f t="shared" si="701"/>
        <v>-80826249.130952626</v>
      </c>
      <c r="L148" s="28">
        <f t="shared" si="701"/>
        <v>-80378851.595238328</v>
      </c>
      <c r="M148" s="28">
        <f t="shared" si="701"/>
        <v>-79931882.738095462</v>
      </c>
      <c r="N148" s="28">
        <f t="shared" si="701"/>
        <v>-79485342.559524029</v>
      </c>
      <c r="O148" s="28">
        <f t="shared" si="701"/>
        <v>-79039231.059524044</v>
      </c>
      <c r="P148" s="28">
        <f t="shared" si="701"/>
        <v>-78593548.238095462</v>
      </c>
      <c r="Q148" s="28">
        <f t="shared" si="701"/>
        <v>-78148294.095238313</v>
      </c>
      <c r="R148" s="28">
        <f t="shared" si="701"/>
        <v>-77703468.630952612</v>
      </c>
      <c r="S148" s="28">
        <f t="shared" si="701"/>
        <v>-77259071.845238313</v>
      </c>
      <c r="T148" s="28">
        <f t="shared" si="701"/>
        <v>-76815103.738095447</v>
      </c>
      <c r="U148" s="28">
        <f t="shared" si="701"/>
        <v>-76371564.309524015</v>
      </c>
      <c r="V148" s="28">
        <f t="shared" si="701"/>
        <v>-75928453.559524</v>
      </c>
      <c r="W148" s="28">
        <f t="shared" si="701"/>
        <v>-75485771.488095447</v>
      </c>
      <c r="X148" s="28">
        <f t="shared" si="701"/>
        <v>-75043518.095238298</v>
      </c>
      <c r="Y148" s="28">
        <f t="shared" si="701"/>
        <v>-74601693.380952567</v>
      </c>
      <c r="Z148" s="28">
        <f t="shared" si="701"/>
        <v>-74160297.345238298</v>
      </c>
      <c r="AA148" s="28">
        <f t="shared" si="701"/>
        <v>-73719329.988095433</v>
      </c>
      <c r="AB148" s="28">
        <f t="shared" si="701"/>
        <v>-73278791.309524</v>
      </c>
      <c r="AC148" s="28">
        <f t="shared" si="701"/>
        <v>-72838681.309523985</v>
      </c>
      <c r="AD148" s="28">
        <f t="shared" si="701"/>
        <v>-72398999.988095418</v>
      </c>
      <c r="AE148" s="28">
        <f t="shared" si="701"/>
        <v>-71959747.345238283</v>
      </c>
      <c r="AF148" s="28">
        <f t="shared" si="701"/>
        <v>-71520923.380952552</v>
      </c>
      <c r="AG148" s="28">
        <f t="shared" si="701"/>
        <v>-71082528.095238268</v>
      </c>
      <c r="AH148" s="28">
        <f t="shared" si="701"/>
        <v>-70644561.488095403</v>
      </c>
      <c r="AI148" s="28">
        <f t="shared" si="701"/>
        <v>-70207023.559523985</v>
      </c>
      <c r="AJ148" s="28">
        <f t="shared" si="701"/>
        <v>-69769914.30952397</v>
      </c>
      <c r="AK148" s="28">
        <f t="shared" si="701"/>
        <v>-69333233.738095403</v>
      </c>
      <c r="AL148" s="28">
        <f t="shared" si="701"/>
        <v>-68896981.845238253</v>
      </c>
      <c r="AM148" s="28">
        <f t="shared" si="701"/>
        <v>-68461158.630952537</v>
      </c>
      <c r="AN148" s="28">
        <f t="shared" si="701"/>
        <v>-68025764.095238253</v>
      </c>
      <c r="AO148" s="28">
        <f t="shared" si="701"/>
        <v>-67590798.238095388</v>
      </c>
      <c r="AP148" s="28">
        <f t="shared" si="701"/>
        <v>-67156261.059523955</v>
      </c>
      <c r="AQ148" s="28">
        <f t="shared" si="701"/>
        <v>-66722152.559523948</v>
      </c>
      <c r="AR148" s="28">
        <f t="shared" si="701"/>
        <v>-66288472.73809538</v>
      </c>
      <c r="AS148" s="28">
        <f t="shared" si="701"/>
        <v>-65855221.595238231</v>
      </c>
      <c r="AT148" s="28">
        <f t="shared" si="701"/>
        <v>-65422399.130952515</v>
      </c>
      <c r="AU148" s="28">
        <f t="shared" si="701"/>
        <v>-64990005.345238224</v>
      </c>
      <c r="AV148" s="28">
        <f t="shared" si="701"/>
        <v>-64558040.238095373</v>
      </c>
      <c r="AW148" s="28">
        <f t="shared" si="701"/>
        <v>-64126503.809523933</v>
      </c>
      <c r="AX148" s="28">
        <f t="shared" si="701"/>
        <v>-63695396.059523925</v>
      </c>
      <c r="AY148" s="28">
        <f t="shared" si="701"/>
        <v>-63264716.988095358</v>
      </c>
      <c r="AZ148" s="28">
        <f t="shared" si="701"/>
        <v>-62834466.595238216</v>
      </c>
      <c r="BA148" s="28">
        <f t="shared" si="701"/>
        <v>-62404644.880952492</v>
      </c>
      <c r="BB148" s="28">
        <f t="shared" si="701"/>
        <v>-61975251.845238201</v>
      </c>
      <c r="BC148" s="28">
        <f t="shared" si="701"/>
        <v>-61546287.488095343</v>
      </c>
      <c r="BD148" s="28">
        <f t="shared" si="701"/>
        <v>-61117751.809523918</v>
      </c>
      <c r="BE148" s="28">
        <f t="shared" si="701"/>
        <v>-60689644.80952391</v>
      </c>
      <c r="BF148" s="28">
        <f t="shared" si="701"/>
        <v>-60261966.488095336</v>
      </c>
      <c r="BG148" s="28">
        <f t="shared" si="701"/>
        <v>-59834716.845238194</v>
      </c>
      <c r="BH148" s="28">
        <f t="shared" si="701"/>
        <v>-59407895.880952477</v>
      </c>
      <c r="BI148" s="28">
        <f t="shared" si="701"/>
        <v>-58981503.595238186</v>
      </c>
      <c r="BJ148" s="28">
        <f t="shared" si="701"/>
        <v>-58555539.988095321</v>
      </c>
      <c r="BK148" s="28">
        <f t="shared" si="701"/>
        <v>-58130005.059523895</v>
      </c>
      <c r="BL148" s="28">
        <f t="shared" si="701"/>
        <v>-57704898.809523888</v>
      </c>
      <c r="BM148" s="28">
        <f t="shared" si="701"/>
        <v>-57280221.238095321</v>
      </c>
      <c r="BN148" s="28">
        <f t="shared" si="701"/>
        <v>-56855972.345238172</v>
      </c>
      <c r="BO148" s="28">
        <f t="shared" si="701"/>
        <v>-56432152.130952455</v>
      </c>
      <c r="BP148" s="28">
        <f t="shared" si="701"/>
        <v>-56008760.595238164</v>
      </c>
      <c r="BQ148" s="28">
        <f t="shared" ref="BQ148:CI148" si="702">+BQ147+BQ145</f>
        <v>-55585797.738095306</v>
      </c>
      <c r="BR148" s="28">
        <f t="shared" si="702"/>
        <v>-55163263.559523873</v>
      </c>
      <c r="BS148" s="28">
        <f t="shared" si="702"/>
        <v>-54741158.059523873</v>
      </c>
      <c r="BT148" s="28">
        <f t="shared" si="702"/>
        <v>-54319481.238095298</v>
      </c>
      <c r="BU148" s="28">
        <f t="shared" si="702"/>
        <v>-53898233.095238157</v>
      </c>
      <c r="BV148" s="28">
        <f t="shared" si="702"/>
        <v>-53477413.630952433</v>
      </c>
      <c r="BW148" s="28">
        <f t="shared" si="702"/>
        <v>-53057022.845238149</v>
      </c>
      <c r="BX148" s="28">
        <f t="shared" si="702"/>
        <v>-52637060.738095284</v>
      </c>
      <c r="BY148" s="28">
        <f t="shared" si="702"/>
        <v>-52217527.309523858</v>
      </c>
      <c r="BZ148" s="28">
        <f t="shared" si="702"/>
        <v>-51798422.559523851</v>
      </c>
      <c r="CA148" s="28">
        <f t="shared" si="702"/>
        <v>-51379746.488095284</v>
      </c>
      <c r="CB148" s="28">
        <f t="shared" si="702"/>
        <v>-50961499.095238134</v>
      </c>
      <c r="CC148" s="28">
        <f t="shared" si="702"/>
        <v>-50543680.380952418</v>
      </c>
      <c r="CD148" s="28">
        <f t="shared" si="702"/>
        <v>-50126290.345238127</v>
      </c>
      <c r="CE148" s="28">
        <f t="shared" si="702"/>
        <v>-49709328.988095261</v>
      </c>
      <c r="CF148" s="28">
        <f t="shared" si="702"/>
        <v>-49292796.309523836</v>
      </c>
      <c r="CG148" s="28">
        <f t="shared" si="702"/>
        <v>-48876692.309523828</v>
      </c>
      <c r="CH148" s="28">
        <f t="shared" si="702"/>
        <v>-48461016.988095261</v>
      </c>
      <c r="CI148" s="28">
        <f t="shared" si="702"/>
        <v>-48045770.345238112</v>
      </c>
    </row>
    <row r="149" spans="1:123" ht="15.75" thickBot="1" x14ac:dyDescent="0.3">
      <c r="B149" s="51">
        <f>+(C149+1)^12-1</f>
        <v>0.11315345711678337</v>
      </c>
      <c r="C149" s="50">
        <f>+IRR(C148:CI148)</f>
        <v>8.9730973366448641E-3</v>
      </c>
    </row>
    <row r="151" spans="1:123" ht="18.75" x14ac:dyDescent="0.3">
      <c r="A151">
        <v>120</v>
      </c>
      <c r="B151" s="30" t="s">
        <v>66</v>
      </c>
      <c r="C151" s="29">
        <v>0</v>
      </c>
      <c r="D151" s="29">
        <v>1</v>
      </c>
      <c r="E151" s="29">
        <f>+D151+1</f>
        <v>2</v>
      </c>
      <c r="F151" s="29">
        <f t="shared" ref="F151" si="703">+E151+1</f>
        <v>3</v>
      </c>
      <c r="G151" s="29">
        <f t="shared" ref="G151" si="704">+F151+1</f>
        <v>4</v>
      </c>
      <c r="H151" s="29">
        <f t="shared" ref="H151" si="705">+G151+1</f>
        <v>5</v>
      </c>
      <c r="I151" s="29">
        <f t="shared" ref="I151" si="706">+H151+1</f>
        <v>6</v>
      </c>
      <c r="J151" s="29">
        <f t="shared" ref="J151" si="707">+I151+1</f>
        <v>7</v>
      </c>
      <c r="K151" s="29">
        <f t="shared" ref="K151" si="708">+J151+1</f>
        <v>8</v>
      </c>
      <c r="L151" s="29">
        <f t="shared" ref="L151" si="709">+K151+1</f>
        <v>9</v>
      </c>
      <c r="M151" s="29">
        <f t="shared" ref="M151" si="710">+L151+1</f>
        <v>10</v>
      </c>
      <c r="N151" s="29">
        <f t="shared" ref="N151" si="711">+M151+1</f>
        <v>11</v>
      </c>
      <c r="O151" s="29">
        <f t="shared" ref="O151" si="712">+N151+1</f>
        <v>12</v>
      </c>
      <c r="P151" s="29">
        <f t="shared" ref="P151" si="713">+O151+1</f>
        <v>13</v>
      </c>
      <c r="Q151" s="29">
        <f t="shared" ref="Q151" si="714">+P151+1</f>
        <v>14</v>
      </c>
      <c r="R151" s="29">
        <f t="shared" ref="R151" si="715">+Q151+1</f>
        <v>15</v>
      </c>
      <c r="S151" s="29">
        <f t="shared" ref="S151" si="716">+R151+1</f>
        <v>16</v>
      </c>
      <c r="T151" s="29">
        <f t="shared" ref="T151" si="717">+S151+1</f>
        <v>17</v>
      </c>
      <c r="U151" s="29">
        <f t="shared" ref="U151" si="718">+T151+1</f>
        <v>18</v>
      </c>
      <c r="V151" s="29">
        <f t="shared" ref="V151" si="719">+U151+1</f>
        <v>19</v>
      </c>
      <c r="W151" s="29">
        <f t="shared" ref="W151" si="720">+V151+1</f>
        <v>20</v>
      </c>
      <c r="X151" s="29">
        <f t="shared" ref="X151" si="721">+W151+1</f>
        <v>21</v>
      </c>
      <c r="Y151" s="29">
        <f t="shared" ref="Y151" si="722">+X151+1</f>
        <v>22</v>
      </c>
      <c r="Z151" s="29">
        <f t="shared" ref="Z151" si="723">+Y151+1</f>
        <v>23</v>
      </c>
      <c r="AA151" s="29">
        <f t="shared" ref="AA151" si="724">+Z151+1</f>
        <v>24</v>
      </c>
      <c r="AB151" s="29">
        <f t="shared" ref="AB151" si="725">+AA151+1</f>
        <v>25</v>
      </c>
      <c r="AC151" s="29">
        <f t="shared" ref="AC151" si="726">+AB151+1</f>
        <v>26</v>
      </c>
      <c r="AD151" s="29">
        <f t="shared" ref="AD151" si="727">+AC151+1</f>
        <v>27</v>
      </c>
      <c r="AE151" s="29">
        <f t="shared" ref="AE151" si="728">+AD151+1</f>
        <v>28</v>
      </c>
      <c r="AF151" s="29">
        <f t="shared" ref="AF151" si="729">+AE151+1</f>
        <v>29</v>
      </c>
      <c r="AG151" s="29">
        <f t="shared" ref="AG151" si="730">+AF151+1</f>
        <v>30</v>
      </c>
      <c r="AH151" s="29">
        <f t="shared" ref="AH151" si="731">+AG151+1</f>
        <v>31</v>
      </c>
      <c r="AI151" s="29">
        <f t="shared" ref="AI151" si="732">+AH151+1</f>
        <v>32</v>
      </c>
      <c r="AJ151" s="29">
        <f t="shared" ref="AJ151" si="733">+AI151+1</f>
        <v>33</v>
      </c>
      <c r="AK151" s="29">
        <f t="shared" ref="AK151" si="734">+AJ151+1</f>
        <v>34</v>
      </c>
      <c r="AL151" s="29">
        <f t="shared" ref="AL151" si="735">+AK151+1</f>
        <v>35</v>
      </c>
      <c r="AM151" s="29">
        <f t="shared" ref="AM151" si="736">+AL151+1</f>
        <v>36</v>
      </c>
      <c r="AN151" s="29">
        <f t="shared" ref="AN151" si="737">+AM151+1</f>
        <v>37</v>
      </c>
      <c r="AO151" s="29">
        <f t="shared" ref="AO151" si="738">+AN151+1</f>
        <v>38</v>
      </c>
      <c r="AP151" s="29">
        <f t="shared" ref="AP151" si="739">+AO151+1</f>
        <v>39</v>
      </c>
      <c r="AQ151" s="29">
        <f t="shared" ref="AQ151" si="740">+AP151+1</f>
        <v>40</v>
      </c>
      <c r="AR151" s="29">
        <f t="shared" ref="AR151" si="741">+AQ151+1</f>
        <v>41</v>
      </c>
      <c r="AS151" s="29">
        <f t="shared" ref="AS151" si="742">+AR151+1</f>
        <v>42</v>
      </c>
      <c r="AT151" s="29">
        <f t="shared" ref="AT151" si="743">+AS151+1</f>
        <v>43</v>
      </c>
      <c r="AU151" s="29">
        <f t="shared" ref="AU151" si="744">+AT151+1</f>
        <v>44</v>
      </c>
      <c r="AV151" s="29">
        <f t="shared" ref="AV151" si="745">+AU151+1</f>
        <v>45</v>
      </c>
      <c r="AW151" s="29">
        <f t="shared" ref="AW151" si="746">+AV151+1</f>
        <v>46</v>
      </c>
      <c r="AX151" s="29">
        <f t="shared" ref="AX151" si="747">+AW151+1</f>
        <v>47</v>
      </c>
      <c r="AY151" s="29">
        <f t="shared" ref="AY151" si="748">+AX151+1</f>
        <v>48</v>
      </c>
      <c r="AZ151" s="29">
        <f t="shared" ref="AZ151" si="749">+AY151+1</f>
        <v>49</v>
      </c>
      <c r="BA151" s="29">
        <f t="shared" ref="BA151" si="750">+AZ151+1</f>
        <v>50</v>
      </c>
      <c r="BB151" s="29">
        <f t="shared" ref="BB151" si="751">+BA151+1</f>
        <v>51</v>
      </c>
      <c r="BC151" s="29">
        <f t="shared" ref="BC151" si="752">+BB151+1</f>
        <v>52</v>
      </c>
      <c r="BD151" s="29">
        <f t="shared" ref="BD151" si="753">+BC151+1</f>
        <v>53</v>
      </c>
      <c r="BE151" s="29">
        <f t="shared" ref="BE151" si="754">+BD151+1</f>
        <v>54</v>
      </c>
      <c r="BF151" s="29">
        <f t="shared" ref="BF151" si="755">+BE151+1</f>
        <v>55</v>
      </c>
      <c r="BG151" s="29">
        <f t="shared" ref="BG151" si="756">+BF151+1</f>
        <v>56</v>
      </c>
      <c r="BH151" s="29">
        <f t="shared" ref="BH151" si="757">+BG151+1</f>
        <v>57</v>
      </c>
      <c r="BI151" s="29">
        <f t="shared" ref="BI151" si="758">+BH151+1</f>
        <v>58</v>
      </c>
      <c r="BJ151" s="29">
        <f t="shared" ref="BJ151" si="759">+BI151+1</f>
        <v>59</v>
      </c>
      <c r="BK151" s="29">
        <f t="shared" ref="BK151" si="760">+BJ151+1</f>
        <v>60</v>
      </c>
      <c r="BL151" s="29">
        <f t="shared" ref="BL151" si="761">+BK151+1</f>
        <v>61</v>
      </c>
      <c r="BM151" s="29">
        <f t="shared" ref="BM151" si="762">+BL151+1</f>
        <v>62</v>
      </c>
      <c r="BN151" s="29">
        <f t="shared" ref="BN151" si="763">+BM151+1</f>
        <v>63</v>
      </c>
      <c r="BO151" s="29">
        <f t="shared" ref="BO151" si="764">+BN151+1</f>
        <v>64</v>
      </c>
      <c r="BP151" s="29">
        <f t="shared" ref="BP151" si="765">+BO151+1</f>
        <v>65</v>
      </c>
      <c r="BQ151" s="29">
        <f t="shared" ref="BQ151" si="766">+BP151+1</f>
        <v>66</v>
      </c>
      <c r="BR151" s="29">
        <f t="shared" ref="BR151" si="767">+BQ151+1</f>
        <v>67</v>
      </c>
      <c r="BS151" s="29">
        <f t="shared" ref="BS151" si="768">+BR151+1</f>
        <v>68</v>
      </c>
      <c r="BT151" s="29">
        <f t="shared" ref="BT151" si="769">+BS151+1</f>
        <v>69</v>
      </c>
      <c r="BU151" s="29">
        <f t="shared" ref="BU151" si="770">+BT151+1</f>
        <v>70</v>
      </c>
      <c r="BV151" s="29">
        <f t="shared" ref="BV151" si="771">+BU151+1</f>
        <v>71</v>
      </c>
      <c r="BW151" s="29">
        <f t="shared" ref="BW151" si="772">+BV151+1</f>
        <v>72</v>
      </c>
      <c r="BX151" s="29">
        <f t="shared" ref="BX151" si="773">+BW151+1</f>
        <v>73</v>
      </c>
      <c r="BY151" s="29">
        <f t="shared" ref="BY151" si="774">+BX151+1</f>
        <v>74</v>
      </c>
      <c r="BZ151" s="29">
        <f t="shared" ref="BZ151" si="775">+BY151+1</f>
        <v>75</v>
      </c>
      <c r="CA151" s="29">
        <f t="shared" ref="CA151" si="776">+BZ151+1</f>
        <v>76</v>
      </c>
      <c r="CB151" s="29">
        <f t="shared" ref="CB151" si="777">+CA151+1</f>
        <v>77</v>
      </c>
      <c r="CC151" s="29">
        <f t="shared" ref="CC151" si="778">+CB151+1</f>
        <v>78</v>
      </c>
      <c r="CD151" s="29">
        <f t="shared" ref="CD151" si="779">+CC151+1</f>
        <v>79</v>
      </c>
      <c r="CE151" s="29">
        <f t="shared" ref="CE151" si="780">+CD151+1</f>
        <v>80</v>
      </c>
      <c r="CF151" s="29">
        <f t="shared" ref="CF151" si="781">+CE151+1</f>
        <v>81</v>
      </c>
      <c r="CG151" s="29">
        <f t="shared" ref="CG151" si="782">+CF151+1</f>
        <v>82</v>
      </c>
      <c r="CH151" s="29">
        <f t="shared" ref="CH151" si="783">+CG151+1</f>
        <v>83</v>
      </c>
      <c r="CI151" s="29">
        <f t="shared" ref="CI151" si="784">+CH151+1</f>
        <v>84</v>
      </c>
      <c r="CJ151" s="29">
        <f t="shared" ref="CJ151" si="785">+CI151+1</f>
        <v>85</v>
      </c>
      <c r="CK151" s="29">
        <f t="shared" ref="CK151" si="786">+CJ151+1</f>
        <v>86</v>
      </c>
      <c r="CL151" s="29">
        <f t="shared" ref="CL151" si="787">+CK151+1</f>
        <v>87</v>
      </c>
      <c r="CM151" s="29">
        <f t="shared" ref="CM151" si="788">+CL151+1</f>
        <v>88</v>
      </c>
      <c r="CN151" s="29">
        <f t="shared" ref="CN151" si="789">+CM151+1</f>
        <v>89</v>
      </c>
      <c r="CO151" s="29">
        <f t="shared" ref="CO151" si="790">+CN151+1</f>
        <v>90</v>
      </c>
      <c r="CP151" s="29">
        <f t="shared" ref="CP151" si="791">+CO151+1</f>
        <v>91</v>
      </c>
      <c r="CQ151" s="29">
        <f t="shared" ref="CQ151" si="792">+CP151+1</f>
        <v>92</v>
      </c>
      <c r="CR151" s="29">
        <f t="shared" ref="CR151" si="793">+CQ151+1</f>
        <v>93</v>
      </c>
      <c r="CS151" s="29">
        <f t="shared" ref="CS151" si="794">+CR151+1</f>
        <v>94</v>
      </c>
      <c r="CT151" s="29">
        <f t="shared" ref="CT151" si="795">+CS151+1</f>
        <v>95</v>
      </c>
      <c r="CU151" s="29">
        <f t="shared" ref="CU151" si="796">+CT151+1</f>
        <v>96</v>
      </c>
      <c r="CV151" s="29">
        <f t="shared" ref="CV151" si="797">+CU151+1</f>
        <v>97</v>
      </c>
      <c r="CW151" s="29">
        <f t="shared" ref="CW151" si="798">+CV151+1</f>
        <v>98</v>
      </c>
      <c r="CX151" s="29">
        <f t="shared" ref="CX151" si="799">+CW151+1</f>
        <v>99</v>
      </c>
      <c r="CY151" s="29">
        <f t="shared" ref="CY151" si="800">+CX151+1</f>
        <v>100</v>
      </c>
      <c r="CZ151" s="29">
        <f t="shared" ref="CZ151" si="801">+CY151+1</f>
        <v>101</v>
      </c>
      <c r="DA151" s="29">
        <f t="shared" ref="DA151" si="802">+CZ151+1</f>
        <v>102</v>
      </c>
      <c r="DB151" s="29">
        <f t="shared" ref="DB151" si="803">+DA151+1</f>
        <v>103</v>
      </c>
      <c r="DC151" s="29">
        <f t="shared" ref="DC151" si="804">+DB151+1</f>
        <v>104</v>
      </c>
      <c r="DD151" s="29">
        <f t="shared" ref="DD151" si="805">+DC151+1</f>
        <v>105</v>
      </c>
      <c r="DE151" s="29">
        <f t="shared" ref="DE151" si="806">+DD151+1</f>
        <v>106</v>
      </c>
      <c r="DF151" s="29">
        <f t="shared" ref="DF151" si="807">+DE151+1</f>
        <v>107</v>
      </c>
      <c r="DG151" s="29">
        <f t="shared" ref="DG151" si="808">+DF151+1</f>
        <v>108</v>
      </c>
      <c r="DH151" s="29">
        <f t="shared" ref="DH151" si="809">+DG151+1</f>
        <v>109</v>
      </c>
      <c r="DI151" s="29">
        <f t="shared" ref="DI151" si="810">+DH151+1</f>
        <v>110</v>
      </c>
      <c r="DJ151" s="29">
        <f t="shared" ref="DJ151" si="811">+DI151+1</f>
        <v>111</v>
      </c>
      <c r="DK151" s="29">
        <f t="shared" ref="DK151" si="812">+DJ151+1</f>
        <v>112</v>
      </c>
      <c r="DL151" s="29">
        <f t="shared" ref="DL151" si="813">+DK151+1</f>
        <v>113</v>
      </c>
      <c r="DM151" s="29">
        <f t="shared" ref="DM151" si="814">+DL151+1</f>
        <v>114</v>
      </c>
      <c r="DN151" s="29">
        <f t="shared" ref="DN151" si="815">+DM151+1</f>
        <v>115</v>
      </c>
      <c r="DO151" s="29">
        <f t="shared" ref="DO151" si="816">+DN151+1</f>
        <v>116</v>
      </c>
      <c r="DP151" s="29">
        <f t="shared" ref="DP151" si="817">+DO151+1</f>
        <v>117</v>
      </c>
      <c r="DQ151" s="29">
        <f t="shared" ref="DQ151" si="818">+DP151+1</f>
        <v>118</v>
      </c>
      <c r="DR151" s="29">
        <f t="shared" ref="DR151" si="819">+DQ151+1</f>
        <v>119</v>
      </c>
      <c r="DS151" s="29">
        <f t="shared" ref="DS151" si="820">+DR151+1</f>
        <v>120</v>
      </c>
    </row>
    <row r="152" spans="1:123" x14ac:dyDescent="0.25">
      <c r="B152" s="27" t="s">
        <v>60</v>
      </c>
      <c r="C152" s="5">
        <f>+$C$5</f>
        <v>4001000000</v>
      </c>
      <c r="D152" s="28">
        <f>+C152+D154</f>
        <v>3967658333.3333335</v>
      </c>
      <c r="E152" s="28">
        <f t="shared" ref="E152" si="821">+D152+E154</f>
        <v>3934316666.666667</v>
      </c>
      <c r="F152" s="28">
        <f t="shared" ref="F152" si="822">+E152+F154</f>
        <v>3900975000.0000005</v>
      </c>
      <c r="G152" s="28">
        <f t="shared" ref="G152" si="823">+F152+G154</f>
        <v>3867633333.333334</v>
      </c>
      <c r="H152" s="28">
        <f t="shared" ref="H152" si="824">+G152+H154</f>
        <v>3834291666.6666675</v>
      </c>
      <c r="I152" s="28">
        <f t="shared" ref="I152" si="825">+H152+I154</f>
        <v>3800950000.000001</v>
      </c>
      <c r="J152" s="28">
        <f t="shared" ref="J152" si="826">+I152+J154</f>
        <v>3767608333.3333344</v>
      </c>
      <c r="K152" s="28">
        <f t="shared" ref="K152" si="827">+J152+K154</f>
        <v>3734266666.6666679</v>
      </c>
      <c r="L152" s="28">
        <f t="shared" ref="L152" si="828">+K152+L154</f>
        <v>3700925000.0000014</v>
      </c>
      <c r="M152" s="28">
        <f t="shared" ref="M152" si="829">+L152+M154</f>
        <v>3667583333.3333349</v>
      </c>
      <c r="N152" s="28">
        <f t="shared" ref="N152" si="830">+M152+N154</f>
        <v>3634241666.6666684</v>
      </c>
      <c r="O152" s="28">
        <f t="shared" ref="O152" si="831">+N152+O154</f>
        <v>3600900000.0000019</v>
      </c>
      <c r="P152" s="28">
        <f t="shared" ref="P152" si="832">+O152+P154</f>
        <v>3567558333.3333354</v>
      </c>
      <c r="Q152" s="28">
        <f t="shared" ref="Q152" si="833">+P152+Q154</f>
        <v>3534216666.6666689</v>
      </c>
      <c r="R152" s="28">
        <f t="shared" ref="R152" si="834">+Q152+R154</f>
        <v>3500875000.0000024</v>
      </c>
      <c r="S152" s="28">
        <f t="shared" ref="S152" si="835">+R152+S154</f>
        <v>3467533333.3333359</v>
      </c>
      <c r="T152" s="28">
        <f t="shared" ref="T152" si="836">+S152+T154</f>
        <v>3434191666.6666694</v>
      </c>
      <c r="U152" s="28">
        <f t="shared" ref="U152" si="837">+T152+U154</f>
        <v>3400850000.0000029</v>
      </c>
      <c r="V152" s="28">
        <f t="shared" ref="V152" si="838">+U152+V154</f>
        <v>3367508333.3333364</v>
      </c>
      <c r="W152" s="28">
        <f t="shared" ref="W152" si="839">+V152+W154</f>
        <v>3334166666.6666698</v>
      </c>
      <c r="X152" s="28">
        <f t="shared" ref="X152" si="840">+W152+X154</f>
        <v>3300825000.0000033</v>
      </c>
      <c r="Y152" s="28">
        <f t="shared" ref="Y152" si="841">+X152+Y154</f>
        <v>3267483333.3333368</v>
      </c>
      <c r="Z152" s="28">
        <f t="shared" ref="Z152" si="842">+Y152+Z154</f>
        <v>3234141666.6666703</v>
      </c>
      <c r="AA152" s="28">
        <f t="shared" ref="AA152" si="843">+Z152+AA154</f>
        <v>3200800000.0000038</v>
      </c>
      <c r="AB152" s="28">
        <f t="shared" ref="AB152" si="844">+AA152+AB154</f>
        <v>3167458333.3333373</v>
      </c>
      <c r="AC152" s="28">
        <f t="shared" ref="AC152" si="845">+AB152+AC154</f>
        <v>3134116666.6666708</v>
      </c>
      <c r="AD152" s="28">
        <f t="shared" ref="AD152" si="846">+AC152+AD154</f>
        <v>3100775000.0000043</v>
      </c>
      <c r="AE152" s="28">
        <f t="shared" ref="AE152" si="847">+AD152+AE154</f>
        <v>3067433333.3333378</v>
      </c>
      <c r="AF152" s="28">
        <f t="shared" ref="AF152" si="848">+AE152+AF154</f>
        <v>3034091666.6666713</v>
      </c>
      <c r="AG152" s="28">
        <f t="shared" ref="AG152" si="849">+AF152+AG154</f>
        <v>3000750000.0000048</v>
      </c>
      <c r="AH152" s="28">
        <f t="shared" ref="AH152" si="850">+AG152+AH154</f>
        <v>2967408333.3333383</v>
      </c>
      <c r="AI152" s="28">
        <f t="shared" ref="AI152" si="851">+AH152+AI154</f>
        <v>2934066666.6666718</v>
      </c>
      <c r="AJ152" s="28">
        <f t="shared" ref="AJ152" si="852">+AI152+AJ154</f>
        <v>2900725000.0000052</v>
      </c>
      <c r="AK152" s="28">
        <f t="shared" ref="AK152" si="853">+AJ152+AK154</f>
        <v>2867383333.3333387</v>
      </c>
      <c r="AL152" s="28">
        <f t="shared" ref="AL152" si="854">+AK152+AL154</f>
        <v>2834041666.6666722</v>
      </c>
      <c r="AM152" s="28">
        <f t="shared" ref="AM152" si="855">+AL152+AM154</f>
        <v>2800700000.0000057</v>
      </c>
      <c r="AN152" s="28">
        <f t="shared" ref="AN152" si="856">+AM152+AN154</f>
        <v>2767358333.3333392</v>
      </c>
      <c r="AO152" s="28">
        <f t="shared" ref="AO152" si="857">+AN152+AO154</f>
        <v>2734016666.6666727</v>
      </c>
      <c r="AP152" s="28">
        <f t="shared" ref="AP152" si="858">+AO152+AP154</f>
        <v>2700675000.0000062</v>
      </c>
      <c r="AQ152" s="28">
        <f t="shared" ref="AQ152" si="859">+AP152+AQ154</f>
        <v>2667333333.3333397</v>
      </c>
      <c r="AR152" s="28">
        <f t="shared" ref="AR152" si="860">+AQ152+AR154</f>
        <v>2633991666.6666732</v>
      </c>
      <c r="AS152" s="28">
        <f t="shared" ref="AS152" si="861">+AR152+AS154</f>
        <v>2600650000.0000067</v>
      </c>
      <c r="AT152" s="28">
        <f t="shared" ref="AT152" si="862">+AS152+AT154</f>
        <v>2567308333.3333402</v>
      </c>
      <c r="AU152" s="28">
        <f t="shared" ref="AU152" si="863">+AT152+AU154</f>
        <v>2533966666.6666737</v>
      </c>
      <c r="AV152" s="28">
        <f t="shared" ref="AV152" si="864">+AU152+AV154</f>
        <v>2500625000.0000072</v>
      </c>
      <c r="AW152" s="28">
        <f t="shared" ref="AW152" si="865">+AV152+AW154</f>
        <v>2467283333.3333406</v>
      </c>
      <c r="AX152" s="28">
        <f t="shared" ref="AX152" si="866">+AW152+AX154</f>
        <v>2433941666.6666741</v>
      </c>
      <c r="AY152" s="28">
        <f t="shared" ref="AY152" si="867">+AX152+AY154</f>
        <v>2400600000.0000076</v>
      </c>
      <c r="AZ152" s="28">
        <f t="shared" ref="AZ152" si="868">+AY152+AZ154</f>
        <v>2367258333.3333411</v>
      </c>
      <c r="BA152" s="28">
        <f t="shared" ref="BA152" si="869">+AZ152+BA154</f>
        <v>2333916666.6666746</v>
      </c>
      <c r="BB152" s="28">
        <f t="shared" ref="BB152" si="870">+BA152+BB154</f>
        <v>2300575000.0000081</v>
      </c>
      <c r="BC152" s="28">
        <f t="shared" ref="BC152" si="871">+BB152+BC154</f>
        <v>2267233333.3333416</v>
      </c>
      <c r="BD152" s="28">
        <f t="shared" ref="BD152" si="872">+BC152+BD154</f>
        <v>2233891666.6666751</v>
      </c>
      <c r="BE152" s="28">
        <f t="shared" ref="BE152" si="873">+BD152+BE154</f>
        <v>2200550000.0000086</v>
      </c>
      <c r="BF152" s="28">
        <f t="shared" ref="BF152" si="874">+BE152+BF154</f>
        <v>2167208333.3333421</v>
      </c>
      <c r="BG152" s="28">
        <f t="shared" ref="BG152" si="875">+BF152+BG154</f>
        <v>2133866666.6666753</v>
      </c>
      <c r="BH152" s="28">
        <f t="shared" ref="BH152" si="876">+BG152+BH154</f>
        <v>2100525000.0000086</v>
      </c>
      <c r="BI152" s="28">
        <f t="shared" ref="BI152" si="877">+BH152+BI154</f>
        <v>2067183333.3333418</v>
      </c>
      <c r="BJ152" s="28">
        <f t="shared" ref="BJ152" si="878">+BI152+BJ154</f>
        <v>2033841666.6666751</v>
      </c>
      <c r="BK152" s="28">
        <f t="shared" ref="BK152" si="879">+BJ152+BK154</f>
        <v>2000500000.0000083</v>
      </c>
      <c r="BL152" s="28">
        <f t="shared" ref="BL152" si="880">+BK152+BL154</f>
        <v>1967158333.3333416</v>
      </c>
      <c r="BM152" s="28">
        <f t="shared" ref="BM152" si="881">+BL152+BM154</f>
        <v>1933816666.6666749</v>
      </c>
      <c r="BN152" s="28">
        <f t="shared" ref="BN152" si="882">+BM152+BN154</f>
        <v>1900475000.0000081</v>
      </c>
      <c r="BO152" s="28">
        <f t="shared" ref="BO152" si="883">+BN152+BO154</f>
        <v>1867133333.3333414</v>
      </c>
      <c r="BP152" s="28">
        <f t="shared" ref="BP152" si="884">+BO152+BP154</f>
        <v>1833791666.6666746</v>
      </c>
      <c r="BQ152" s="28">
        <f t="shared" ref="BQ152" si="885">+BP152+BQ154</f>
        <v>1800450000.0000079</v>
      </c>
      <c r="BR152" s="28">
        <f t="shared" ref="BR152" si="886">+BQ152+BR154</f>
        <v>1767108333.3333411</v>
      </c>
      <c r="BS152" s="28">
        <f t="shared" ref="BS152" si="887">+BR152+BS154</f>
        <v>1733766666.6666744</v>
      </c>
      <c r="BT152" s="28">
        <f t="shared" ref="BT152" si="888">+BS152+BT154</f>
        <v>1700425000.0000076</v>
      </c>
      <c r="BU152" s="28">
        <f t="shared" ref="BU152" si="889">+BT152+BU154</f>
        <v>1667083333.3333409</v>
      </c>
      <c r="BV152" s="28">
        <f t="shared" ref="BV152" si="890">+BU152+BV154</f>
        <v>1633741666.6666741</v>
      </c>
      <c r="BW152" s="28">
        <f t="shared" ref="BW152" si="891">+BV152+BW154</f>
        <v>1600400000.0000074</v>
      </c>
      <c r="BX152" s="28">
        <f t="shared" ref="BX152" si="892">+BW152+BX154</f>
        <v>1567058333.3333406</v>
      </c>
      <c r="BY152" s="28">
        <f t="shared" ref="BY152" si="893">+BX152+BY154</f>
        <v>1533716666.6666739</v>
      </c>
      <c r="BZ152" s="28">
        <f t="shared" ref="BZ152" si="894">+BY152+BZ154</f>
        <v>1500375000.0000072</v>
      </c>
      <c r="CA152" s="28">
        <f t="shared" ref="CA152" si="895">+BZ152+CA154</f>
        <v>1467033333.3333404</v>
      </c>
      <c r="CB152" s="28">
        <f t="shared" ref="CB152" si="896">+CA152+CB154</f>
        <v>1433691666.6666737</v>
      </c>
      <c r="CC152" s="28">
        <f t="shared" ref="CC152" si="897">+CB152+CC154</f>
        <v>1400350000.0000069</v>
      </c>
      <c r="CD152" s="28">
        <f t="shared" ref="CD152" si="898">+CC152+CD154</f>
        <v>1367008333.3333402</v>
      </c>
      <c r="CE152" s="28">
        <f t="shared" ref="CE152" si="899">+CD152+CE154</f>
        <v>1333666666.6666734</v>
      </c>
      <c r="CF152" s="28">
        <f t="shared" ref="CF152" si="900">+CE152+CF154</f>
        <v>1300325000.0000067</v>
      </c>
      <c r="CG152" s="28">
        <f t="shared" ref="CG152" si="901">+CF152+CG154</f>
        <v>1266983333.3333399</v>
      </c>
      <c r="CH152" s="28">
        <f t="shared" ref="CH152" si="902">+CG152+CH154</f>
        <v>1233641666.6666732</v>
      </c>
      <c r="CI152" s="28">
        <f t="shared" ref="CI152" si="903">+CH152+CI154</f>
        <v>1200300000.0000064</v>
      </c>
      <c r="CJ152" s="28">
        <f t="shared" ref="CJ152" si="904">+CI152+CJ154</f>
        <v>1166958333.3333397</v>
      </c>
      <c r="CK152" s="28">
        <f t="shared" ref="CK152" si="905">+CJ152+CK154</f>
        <v>1133616666.6666729</v>
      </c>
      <c r="CL152" s="28">
        <f t="shared" ref="CL152" si="906">+CK152+CL154</f>
        <v>1100275000.0000062</v>
      </c>
      <c r="CM152" s="28">
        <f t="shared" ref="CM152" si="907">+CL152+CM154</f>
        <v>1066933333.3333396</v>
      </c>
      <c r="CN152" s="28">
        <f t="shared" ref="CN152" si="908">+CM152+CN154</f>
        <v>1033591666.6666729</v>
      </c>
      <c r="CO152" s="28">
        <f t="shared" ref="CO152" si="909">+CN152+CO154</f>
        <v>1000250000.0000063</v>
      </c>
      <c r="CP152" s="28">
        <f t="shared" ref="CP152" si="910">+CO152+CP154</f>
        <v>966908333.33333969</v>
      </c>
      <c r="CQ152" s="28">
        <f t="shared" ref="CQ152" si="911">+CP152+CQ154</f>
        <v>933566666.66667306</v>
      </c>
      <c r="CR152" s="28">
        <f t="shared" ref="CR152" si="912">+CQ152+CR154</f>
        <v>900225000.00000644</v>
      </c>
      <c r="CS152" s="28">
        <f t="shared" ref="CS152" si="913">+CR152+CS154</f>
        <v>866883333.33333981</v>
      </c>
      <c r="CT152" s="28">
        <f t="shared" ref="CT152" si="914">+CS152+CT154</f>
        <v>833541666.66667318</v>
      </c>
      <c r="CU152" s="28">
        <f t="shared" ref="CU152" si="915">+CT152+CU154</f>
        <v>800200000.00000656</v>
      </c>
      <c r="CV152" s="28">
        <f t="shared" ref="CV152" si="916">+CU152+CV154</f>
        <v>766858333.33333993</v>
      </c>
      <c r="CW152" s="28">
        <f t="shared" ref="CW152" si="917">+CV152+CW154</f>
        <v>733516666.6666733</v>
      </c>
      <c r="CX152" s="28">
        <f t="shared" ref="CX152" si="918">+CW152+CX154</f>
        <v>700175000.00000668</v>
      </c>
      <c r="CY152" s="28">
        <f t="shared" ref="CY152" si="919">+CX152+CY154</f>
        <v>666833333.33334005</v>
      </c>
      <c r="CZ152" s="28">
        <f t="shared" ref="CZ152" si="920">+CY152+CZ154</f>
        <v>633491666.66667342</v>
      </c>
      <c r="DA152" s="28">
        <f t="shared" ref="DA152" si="921">+CZ152+DA154</f>
        <v>600150000.00000679</v>
      </c>
      <c r="DB152" s="28">
        <f t="shared" ref="DB152" si="922">+DA152+DB154</f>
        <v>566808333.33334017</v>
      </c>
      <c r="DC152" s="28">
        <f t="shared" ref="DC152" si="923">+DB152+DC154</f>
        <v>533466666.66667348</v>
      </c>
      <c r="DD152" s="28">
        <f t="shared" ref="DD152" si="924">+DC152+DD154</f>
        <v>500125000.00000679</v>
      </c>
      <c r="DE152" s="28">
        <f t="shared" ref="DE152" si="925">+DD152+DE154</f>
        <v>466783333.33334011</v>
      </c>
      <c r="DF152" s="28">
        <f t="shared" ref="DF152" si="926">+DE152+DF154</f>
        <v>433441666.66667342</v>
      </c>
      <c r="DG152" s="28">
        <f t="shared" ref="DG152" si="927">+DF152+DG154</f>
        <v>400100000.00000674</v>
      </c>
      <c r="DH152" s="28">
        <f t="shared" ref="DH152" si="928">+DG152+DH154</f>
        <v>366758333.33334005</v>
      </c>
      <c r="DI152" s="28">
        <f t="shared" ref="DI152" si="929">+DH152+DI154</f>
        <v>333416666.66667336</v>
      </c>
      <c r="DJ152" s="28">
        <f t="shared" ref="DJ152" si="930">+DI152+DJ154</f>
        <v>300075000.00000668</v>
      </c>
      <c r="DK152" s="28">
        <f t="shared" ref="DK152" si="931">+DJ152+DK154</f>
        <v>266733333.33334002</v>
      </c>
      <c r="DL152" s="28">
        <f t="shared" ref="DL152" si="932">+DK152+DL154</f>
        <v>233391666.66667336</v>
      </c>
      <c r="DM152" s="28">
        <f t="shared" ref="DM152" si="933">+DL152+DM154</f>
        <v>200050000.00000671</v>
      </c>
      <c r="DN152" s="28">
        <f t="shared" ref="DN152" si="934">+DM152+DN154</f>
        <v>166708333.33334005</v>
      </c>
      <c r="DO152" s="28">
        <f t="shared" ref="DO152" si="935">+DN152+DO154</f>
        <v>133366666.66667338</v>
      </c>
      <c r="DP152" s="28">
        <f t="shared" ref="DP152" si="936">+DO152+DP154</f>
        <v>100025000.00000671</v>
      </c>
      <c r="DQ152" s="28">
        <f t="shared" ref="DQ152" si="937">+DP152+DQ154</f>
        <v>66683333.333340034</v>
      </c>
      <c r="DR152" s="28">
        <f t="shared" ref="DR152" si="938">+DQ152+DR154</f>
        <v>33341666.666673366</v>
      </c>
      <c r="DS152" s="28">
        <f t="shared" ref="DS152" si="939">+DR152+DS154</f>
        <v>6.6980719566345215E-6</v>
      </c>
    </row>
    <row r="153" spans="1:123" x14ac:dyDescent="0.25">
      <c r="B153" s="27" t="s">
        <v>37</v>
      </c>
      <c r="D153" s="28">
        <f>-C$152*$C$14</f>
        <v>-30007500.00000025</v>
      </c>
      <c r="E153" s="28">
        <f>-D$152*$C$14</f>
        <v>-29757437.50000025</v>
      </c>
      <c r="F153" s="28">
        <f t="shared" ref="F153:BP153" si="940">-E$152*$C$14</f>
        <v>-29507375.000000246</v>
      </c>
      <c r="G153" s="28">
        <f t="shared" si="940"/>
        <v>-29257312.500000246</v>
      </c>
      <c r="H153" s="28">
        <f t="shared" si="940"/>
        <v>-29007250.000000246</v>
      </c>
      <c r="I153" s="28">
        <f t="shared" si="940"/>
        <v>-28757187.500000246</v>
      </c>
      <c r="J153" s="28">
        <f t="shared" si="940"/>
        <v>-28507125.000000242</v>
      </c>
      <c r="K153" s="28">
        <f t="shared" si="940"/>
        <v>-28257062.500000242</v>
      </c>
      <c r="L153" s="28">
        <f t="shared" si="940"/>
        <v>-28007000.000000242</v>
      </c>
      <c r="M153" s="28">
        <f t="shared" si="940"/>
        <v>-27756937.500000242</v>
      </c>
      <c r="N153" s="28">
        <f t="shared" si="940"/>
        <v>-27506875.000000238</v>
      </c>
      <c r="O153" s="28">
        <f t="shared" si="940"/>
        <v>-27256812.500000238</v>
      </c>
      <c r="P153" s="28">
        <f t="shared" si="940"/>
        <v>-27006750.000000238</v>
      </c>
      <c r="Q153" s="28">
        <f t="shared" si="940"/>
        <v>-26756687.500000238</v>
      </c>
      <c r="R153" s="28">
        <f t="shared" si="940"/>
        <v>-26506625.000000235</v>
      </c>
      <c r="S153" s="28">
        <f t="shared" si="940"/>
        <v>-26256562.500000235</v>
      </c>
      <c r="T153" s="28">
        <f t="shared" si="940"/>
        <v>-26006500.000000235</v>
      </c>
      <c r="U153" s="28">
        <f t="shared" si="940"/>
        <v>-25756437.500000235</v>
      </c>
      <c r="V153" s="28">
        <f t="shared" si="940"/>
        <v>-25506375.000000235</v>
      </c>
      <c r="W153" s="28">
        <f t="shared" si="940"/>
        <v>-25256312.500000231</v>
      </c>
      <c r="X153" s="28">
        <f t="shared" si="940"/>
        <v>-25006250.000000231</v>
      </c>
      <c r="Y153" s="28">
        <f t="shared" si="940"/>
        <v>-24756187.500000231</v>
      </c>
      <c r="Z153" s="28">
        <f t="shared" si="940"/>
        <v>-24506125.000000231</v>
      </c>
      <c r="AA153" s="28">
        <f t="shared" si="940"/>
        <v>-24256062.500000227</v>
      </c>
      <c r="AB153" s="28">
        <f t="shared" si="940"/>
        <v>-24006000.000000227</v>
      </c>
      <c r="AC153" s="28">
        <f t="shared" si="940"/>
        <v>-23755937.500000227</v>
      </c>
      <c r="AD153" s="28">
        <f t="shared" si="940"/>
        <v>-23505875.000000227</v>
      </c>
      <c r="AE153" s="28">
        <f t="shared" si="940"/>
        <v>-23255812.500000224</v>
      </c>
      <c r="AF153" s="28">
        <f t="shared" si="940"/>
        <v>-23005750.000000224</v>
      </c>
      <c r="AG153" s="28">
        <f t="shared" si="940"/>
        <v>-22755687.500000224</v>
      </c>
      <c r="AH153" s="28">
        <f t="shared" si="940"/>
        <v>-22505625.000000224</v>
      </c>
      <c r="AI153" s="28">
        <f t="shared" si="940"/>
        <v>-22255562.50000022</v>
      </c>
      <c r="AJ153" s="28">
        <f t="shared" si="940"/>
        <v>-22005500.00000022</v>
      </c>
      <c r="AK153" s="28">
        <f t="shared" si="940"/>
        <v>-21755437.50000022</v>
      </c>
      <c r="AL153" s="28">
        <f t="shared" si="940"/>
        <v>-21505375.00000022</v>
      </c>
      <c r="AM153" s="28">
        <f t="shared" si="940"/>
        <v>-21255312.500000216</v>
      </c>
      <c r="AN153" s="28">
        <f t="shared" si="940"/>
        <v>-21005250.000000216</v>
      </c>
      <c r="AO153" s="28">
        <f t="shared" si="940"/>
        <v>-20755187.500000216</v>
      </c>
      <c r="AP153" s="28">
        <f t="shared" si="940"/>
        <v>-20505125.000000216</v>
      </c>
      <c r="AQ153" s="28">
        <f t="shared" si="940"/>
        <v>-20255062.500000216</v>
      </c>
      <c r="AR153" s="28">
        <f t="shared" si="940"/>
        <v>-20005000.000000212</v>
      </c>
      <c r="AS153" s="28">
        <f t="shared" si="940"/>
        <v>-19754937.500000212</v>
      </c>
      <c r="AT153" s="28">
        <f t="shared" si="940"/>
        <v>-19504875.000000212</v>
      </c>
      <c r="AU153" s="28">
        <f t="shared" si="940"/>
        <v>-19254812.500000212</v>
      </c>
      <c r="AV153" s="28">
        <f t="shared" si="940"/>
        <v>-19004750.000000209</v>
      </c>
      <c r="AW153" s="28">
        <f t="shared" si="940"/>
        <v>-18754687.500000209</v>
      </c>
      <c r="AX153" s="28">
        <f t="shared" si="940"/>
        <v>-18504625.000000209</v>
      </c>
      <c r="AY153" s="28">
        <f t="shared" si="940"/>
        <v>-18254562.500000209</v>
      </c>
      <c r="AZ153" s="28">
        <f t="shared" si="940"/>
        <v>-18004500.000000205</v>
      </c>
      <c r="BA153" s="28">
        <f t="shared" si="940"/>
        <v>-17754437.500000205</v>
      </c>
      <c r="BB153" s="28">
        <f t="shared" si="940"/>
        <v>-17504375.000000205</v>
      </c>
      <c r="BC153" s="28">
        <f t="shared" si="940"/>
        <v>-17254312.500000205</v>
      </c>
      <c r="BD153" s="28">
        <f t="shared" si="940"/>
        <v>-17004250.000000201</v>
      </c>
      <c r="BE153" s="28">
        <f t="shared" si="940"/>
        <v>-16754187.500000201</v>
      </c>
      <c r="BF153" s="28">
        <f t="shared" si="940"/>
        <v>-16504125.000000201</v>
      </c>
      <c r="BG153" s="28">
        <f t="shared" si="940"/>
        <v>-16254062.500000201</v>
      </c>
      <c r="BH153" s="28">
        <f t="shared" si="940"/>
        <v>-16004000.000000197</v>
      </c>
      <c r="BI153" s="28">
        <f t="shared" si="940"/>
        <v>-15753937.500000196</v>
      </c>
      <c r="BJ153" s="28">
        <f t="shared" si="940"/>
        <v>-15503875.000000192</v>
      </c>
      <c r="BK153" s="28">
        <f t="shared" si="940"/>
        <v>-15253812.50000019</v>
      </c>
      <c r="BL153" s="28">
        <f t="shared" si="940"/>
        <v>-15003750.000000186</v>
      </c>
      <c r="BM153" s="28">
        <f t="shared" si="940"/>
        <v>-14753687.500000184</v>
      </c>
      <c r="BN153" s="28">
        <f t="shared" si="940"/>
        <v>-14503625.000000183</v>
      </c>
      <c r="BO153" s="28">
        <f t="shared" si="940"/>
        <v>-14253562.500000179</v>
      </c>
      <c r="BP153" s="28">
        <f t="shared" si="940"/>
        <v>-14003500.000000177</v>
      </c>
      <c r="BQ153" s="28">
        <f t="shared" ref="BQ153:DR153" si="941">-BP$152*$C$14</f>
        <v>-13753437.500000173</v>
      </c>
      <c r="BR153" s="28">
        <f t="shared" si="941"/>
        <v>-13503375.000000171</v>
      </c>
      <c r="BS153" s="28">
        <f t="shared" si="941"/>
        <v>-13253312.500000168</v>
      </c>
      <c r="BT153" s="28">
        <f t="shared" si="941"/>
        <v>-13003250.000000166</v>
      </c>
      <c r="BU153" s="28">
        <f t="shared" si="941"/>
        <v>-12753187.500000162</v>
      </c>
      <c r="BV153" s="28">
        <f t="shared" si="941"/>
        <v>-12503125.00000016</v>
      </c>
      <c r="BW153" s="28">
        <f t="shared" si="941"/>
        <v>-12253062.500000158</v>
      </c>
      <c r="BX153" s="28">
        <f t="shared" si="941"/>
        <v>-12003000.000000155</v>
      </c>
      <c r="BY153" s="28">
        <f t="shared" si="941"/>
        <v>-11752937.500000153</v>
      </c>
      <c r="BZ153" s="28">
        <f t="shared" si="941"/>
        <v>-11502875.000000149</v>
      </c>
      <c r="CA153" s="28">
        <f t="shared" si="941"/>
        <v>-11252812.500000147</v>
      </c>
      <c r="CB153" s="28">
        <f t="shared" si="941"/>
        <v>-11002750.000000143</v>
      </c>
      <c r="CC153" s="28">
        <f t="shared" si="941"/>
        <v>-10752687.500000142</v>
      </c>
      <c r="CD153" s="28">
        <f t="shared" si="941"/>
        <v>-10502625.00000014</v>
      </c>
      <c r="CE153" s="28">
        <f t="shared" si="941"/>
        <v>-10252562.500000136</v>
      </c>
      <c r="CF153" s="28">
        <f t="shared" si="941"/>
        <v>-10002500.000000134</v>
      </c>
      <c r="CG153" s="28">
        <f t="shared" si="941"/>
        <v>-9752437.5000001304</v>
      </c>
      <c r="CH153" s="28">
        <f t="shared" si="941"/>
        <v>-9502375.0000001285</v>
      </c>
      <c r="CI153" s="28">
        <f t="shared" si="941"/>
        <v>-9252312.5000001248</v>
      </c>
      <c r="CJ153" s="28">
        <f t="shared" si="941"/>
        <v>-9002250.0000001229</v>
      </c>
      <c r="CK153" s="28">
        <f t="shared" si="941"/>
        <v>-8752187.5000001211</v>
      </c>
      <c r="CL153" s="28">
        <f t="shared" si="941"/>
        <v>-8502125.0000001173</v>
      </c>
      <c r="CM153" s="28">
        <f t="shared" si="941"/>
        <v>-8252062.5000001146</v>
      </c>
      <c r="CN153" s="28">
        <f t="shared" si="941"/>
        <v>-8002000.0000001127</v>
      </c>
      <c r="CO153" s="28">
        <f t="shared" si="941"/>
        <v>-7751937.5000001118</v>
      </c>
      <c r="CP153" s="28">
        <f t="shared" si="941"/>
        <v>-7501875.0000001099</v>
      </c>
      <c r="CQ153" s="28">
        <f t="shared" si="941"/>
        <v>-7251812.500000108</v>
      </c>
      <c r="CR153" s="28">
        <f t="shared" si="941"/>
        <v>-7001750.0000001062</v>
      </c>
      <c r="CS153" s="28">
        <f t="shared" si="941"/>
        <v>-6751687.5000001043</v>
      </c>
      <c r="CT153" s="28">
        <f t="shared" si="941"/>
        <v>-6501625.0000001024</v>
      </c>
      <c r="CU153" s="28">
        <f t="shared" si="941"/>
        <v>-6251562.5000001006</v>
      </c>
      <c r="CV153" s="28">
        <f t="shared" si="941"/>
        <v>-6001500.0000000987</v>
      </c>
      <c r="CW153" s="28">
        <f t="shared" si="941"/>
        <v>-5751437.5000000969</v>
      </c>
      <c r="CX153" s="28">
        <f t="shared" si="941"/>
        <v>-5501375.000000095</v>
      </c>
      <c r="CY153" s="28">
        <f t="shared" si="941"/>
        <v>-5251312.5000000941</v>
      </c>
      <c r="CZ153" s="28">
        <f t="shared" si="941"/>
        <v>-5001250.0000000922</v>
      </c>
      <c r="DA153" s="28">
        <f t="shared" si="941"/>
        <v>-4751187.5000000903</v>
      </c>
      <c r="DB153" s="28">
        <f t="shared" si="941"/>
        <v>-4501125.0000000885</v>
      </c>
      <c r="DC153" s="28">
        <f t="shared" si="941"/>
        <v>-4251062.5000000866</v>
      </c>
      <c r="DD153" s="28">
        <f t="shared" si="941"/>
        <v>-4001000.0000000843</v>
      </c>
      <c r="DE153" s="28">
        <f t="shared" si="941"/>
        <v>-3750937.500000082</v>
      </c>
      <c r="DF153" s="28">
        <f t="shared" si="941"/>
        <v>-3500875.0000000796</v>
      </c>
      <c r="DG153" s="28">
        <f t="shared" si="941"/>
        <v>-3250812.5000000778</v>
      </c>
      <c r="DH153" s="28">
        <f t="shared" si="941"/>
        <v>-3000750.0000000754</v>
      </c>
      <c r="DI153" s="28">
        <f t="shared" si="941"/>
        <v>-2750687.5000000731</v>
      </c>
      <c r="DJ153" s="28">
        <f t="shared" si="941"/>
        <v>-2500625.0000000708</v>
      </c>
      <c r="DK153" s="28">
        <f t="shared" si="941"/>
        <v>-2250562.5000000689</v>
      </c>
      <c r="DL153" s="28">
        <f t="shared" si="941"/>
        <v>-2000500.0000000668</v>
      </c>
      <c r="DM153" s="28">
        <f t="shared" si="941"/>
        <v>-1750437.5000000647</v>
      </c>
      <c r="DN153" s="28">
        <f t="shared" si="941"/>
        <v>-1500375.0000000626</v>
      </c>
      <c r="DO153" s="28">
        <f t="shared" si="941"/>
        <v>-1250312.5000000608</v>
      </c>
      <c r="DP153" s="28">
        <f t="shared" si="941"/>
        <v>-1000250.0000000587</v>
      </c>
      <c r="DQ153" s="28">
        <f t="shared" si="941"/>
        <v>-750187.50000005646</v>
      </c>
      <c r="DR153" s="28">
        <f t="shared" si="941"/>
        <v>-500125.00000005442</v>
      </c>
      <c r="DS153" s="28">
        <f>-DR$152*$C$14</f>
        <v>-250062.50000005233</v>
      </c>
    </row>
    <row r="154" spans="1:123" x14ac:dyDescent="0.25">
      <c r="B154" s="27" t="s">
        <v>36</v>
      </c>
      <c r="D154" s="28">
        <f>-$C$152/$A151</f>
        <v>-33341666.666666668</v>
      </c>
      <c r="E154" s="28">
        <f t="shared" ref="E154:BP154" si="942">-$C$152/$A151</f>
        <v>-33341666.666666668</v>
      </c>
      <c r="F154" s="28">
        <f t="shared" si="942"/>
        <v>-33341666.666666668</v>
      </c>
      <c r="G154" s="28">
        <f t="shared" si="942"/>
        <v>-33341666.666666668</v>
      </c>
      <c r="H154" s="28">
        <f t="shared" si="942"/>
        <v>-33341666.666666668</v>
      </c>
      <c r="I154" s="28">
        <f t="shared" si="942"/>
        <v>-33341666.666666668</v>
      </c>
      <c r="J154" s="28">
        <f t="shared" si="942"/>
        <v>-33341666.666666668</v>
      </c>
      <c r="K154" s="28">
        <f t="shared" si="942"/>
        <v>-33341666.666666668</v>
      </c>
      <c r="L154" s="28">
        <f t="shared" si="942"/>
        <v>-33341666.666666668</v>
      </c>
      <c r="M154" s="28">
        <f t="shared" si="942"/>
        <v>-33341666.666666668</v>
      </c>
      <c r="N154" s="28">
        <f t="shared" si="942"/>
        <v>-33341666.666666668</v>
      </c>
      <c r="O154" s="28">
        <f t="shared" si="942"/>
        <v>-33341666.666666668</v>
      </c>
      <c r="P154" s="28">
        <f t="shared" si="942"/>
        <v>-33341666.666666668</v>
      </c>
      <c r="Q154" s="28">
        <f t="shared" si="942"/>
        <v>-33341666.666666668</v>
      </c>
      <c r="R154" s="28">
        <f t="shared" si="942"/>
        <v>-33341666.666666668</v>
      </c>
      <c r="S154" s="28">
        <f t="shared" si="942"/>
        <v>-33341666.666666668</v>
      </c>
      <c r="T154" s="28">
        <f t="shared" si="942"/>
        <v>-33341666.666666668</v>
      </c>
      <c r="U154" s="28">
        <f t="shared" si="942"/>
        <v>-33341666.666666668</v>
      </c>
      <c r="V154" s="28">
        <f t="shared" si="942"/>
        <v>-33341666.666666668</v>
      </c>
      <c r="W154" s="28">
        <f t="shared" si="942"/>
        <v>-33341666.666666668</v>
      </c>
      <c r="X154" s="28">
        <f t="shared" si="942"/>
        <v>-33341666.666666668</v>
      </c>
      <c r="Y154" s="28">
        <f t="shared" si="942"/>
        <v>-33341666.666666668</v>
      </c>
      <c r="Z154" s="28">
        <f t="shared" si="942"/>
        <v>-33341666.666666668</v>
      </c>
      <c r="AA154" s="28">
        <f t="shared" si="942"/>
        <v>-33341666.666666668</v>
      </c>
      <c r="AB154" s="28">
        <f t="shared" si="942"/>
        <v>-33341666.666666668</v>
      </c>
      <c r="AC154" s="28">
        <f t="shared" si="942"/>
        <v>-33341666.666666668</v>
      </c>
      <c r="AD154" s="28">
        <f t="shared" si="942"/>
        <v>-33341666.666666668</v>
      </c>
      <c r="AE154" s="28">
        <f t="shared" si="942"/>
        <v>-33341666.666666668</v>
      </c>
      <c r="AF154" s="28">
        <f t="shared" si="942"/>
        <v>-33341666.666666668</v>
      </c>
      <c r="AG154" s="28">
        <f t="shared" si="942"/>
        <v>-33341666.666666668</v>
      </c>
      <c r="AH154" s="28">
        <f t="shared" si="942"/>
        <v>-33341666.666666668</v>
      </c>
      <c r="AI154" s="28">
        <f t="shared" si="942"/>
        <v>-33341666.666666668</v>
      </c>
      <c r="AJ154" s="28">
        <f t="shared" si="942"/>
        <v>-33341666.666666668</v>
      </c>
      <c r="AK154" s="28">
        <f t="shared" si="942"/>
        <v>-33341666.666666668</v>
      </c>
      <c r="AL154" s="28">
        <f t="shared" si="942"/>
        <v>-33341666.666666668</v>
      </c>
      <c r="AM154" s="28">
        <f t="shared" si="942"/>
        <v>-33341666.666666668</v>
      </c>
      <c r="AN154" s="28">
        <f t="shared" si="942"/>
        <v>-33341666.666666668</v>
      </c>
      <c r="AO154" s="28">
        <f t="shared" si="942"/>
        <v>-33341666.666666668</v>
      </c>
      <c r="AP154" s="28">
        <f t="shared" si="942"/>
        <v>-33341666.666666668</v>
      </c>
      <c r="AQ154" s="28">
        <f t="shared" si="942"/>
        <v>-33341666.666666668</v>
      </c>
      <c r="AR154" s="28">
        <f t="shared" si="942"/>
        <v>-33341666.666666668</v>
      </c>
      <c r="AS154" s="28">
        <f t="shared" si="942"/>
        <v>-33341666.666666668</v>
      </c>
      <c r="AT154" s="28">
        <f t="shared" si="942"/>
        <v>-33341666.666666668</v>
      </c>
      <c r="AU154" s="28">
        <f t="shared" si="942"/>
        <v>-33341666.666666668</v>
      </c>
      <c r="AV154" s="28">
        <f t="shared" si="942"/>
        <v>-33341666.666666668</v>
      </c>
      <c r="AW154" s="28">
        <f t="shared" si="942"/>
        <v>-33341666.666666668</v>
      </c>
      <c r="AX154" s="28">
        <f t="shared" si="942"/>
        <v>-33341666.666666668</v>
      </c>
      <c r="AY154" s="28">
        <f t="shared" si="942"/>
        <v>-33341666.666666668</v>
      </c>
      <c r="AZ154" s="28">
        <f t="shared" si="942"/>
        <v>-33341666.666666668</v>
      </c>
      <c r="BA154" s="28">
        <f t="shared" si="942"/>
        <v>-33341666.666666668</v>
      </c>
      <c r="BB154" s="28">
        <f t="shared" si="942"/>
        <v>-33341666.666666668</v>
      </c>
      <c r="BC154" s="28">
        <f t="shared" si="942"/>
        <v>-33341666.666666668</v>
      </c>
      <c r="BD154" s="28">
        <f t="shared" si="942"/>
        <v>-33341666.666666668</v>
      </c>
      <c r="BE154" s="28">
        <f t="shared" si="942"/>
        <v>-33341666.666666668</v>
      </c>
      <c r="BF154" s="28">
        <f t="shared" si="942"/>
        <v>-33341666.666666668</v>
      </c>
      <c r="BG154" s="28">
        <f t="shared" si="942"/>
        <v>-33341666.666666668</v>
      </c>
      <c r="BH154" s="28">
        <f t="shared" si="942"/>
        <v>-33341666.666666668</v>
      </c>
      <c r="BI154" s="28">
        <f t="shared" si="942"/>
        <v>-33341666.666666668</v>
      </c>
      <c r="BJ154" s="28">
        <f t="shared" si="942"/>
        <v>-33341666.666666668</v>
      </c>
      <c r="BK154" s="28">
        <f t="shared" si="942"/>
        <v>-33341666.666666668</v>
      </c>
      <c r="BL154" s="28">
        <f t="shared" si="942"/>
        <v>-33341666.666666668</v>
      </c>
      <c r="BM154" s="28">
        <f t="shared" si="942"/>
        <v>-33341666.666666668</v>
      </c>
      <c r="BN154" s="28">
        <f t="shared" si="942"/>
        <v>-33341666.666666668</v>
      </c>
      <c r="BO154" s="28">
        <f t="shared" si="942"/>
        <v>-33341666.666666668</v>
      </c>
      <c r="BP154" s="28">
        <f t="shared" si="942"/>
        <v>-33341666.666666668</v>
      </c>
      <c r="BQ154" s="28">
        <f t="shared" ref="BQ154:DS154" si="943">-$C$152/$A151</f>
        <v>-33341666.666666668</v>
      </c>
      <c r="BR154" s="28">
        <f t="shared" si="943"/>
        <v>-33341666.666666668</v>
      </c>
      <c r="BS154" s="28">
        <f t="shared" si="943"/>
        <v>-33341666.666666668</v>
      </c>
      <c r="BT154" s="28">
        <f t="shared" si="943"/>
        <v>-33341666.666666668</v>
      </c>
      <c r="BU154" s="28">
        <f t="shared" si="943"/>
        <v>-33341666.666666668</v>
      </c>
      <c r="BV154" s="28">
        <f t="shared" si="943"/>
        <v>-33341666.666666668</v>
      </c>
      <c r="BW154" s="28">
        <f t="shared" si="943"/>
        <v>-33341666.666666668</v>
      </c>
      <c r="BX154" s="28">
        <f t="shared" si="943"/>
        <v>-33341666.666666668</v>
      </c>
      <c r="BY154" s="28">
        <f t="shared" si="943"/>
        <v>-33341666.666666668</v>
      </c>
      <c r="BZ154" s="28">
        <f t="shared" si="943"/>
        <v>-33341666.666666668</v>
      </c>
      <c r="CA154" s="28">
        <f t="shared" si="943"/>
        <v>-33341666.666666668</v>
      </c>
      <c r="CB154" s="28">
        <f t="shared" si="943"/>
        <v>-33341666.666666668</v>
      </c>
      <c r="CC154" s="28">
        <f t="shared" si="943"/>
        <v>-33341666.666666668</v>
      </c>
      <c r="CD154" s="28">
        <f t="shared" si="943"/>
        <v>-33341666.666666668</v>
      </c>
      <c r="CE154" s="28">
        <f t="shared" si="943"/>
        <v>-33341666.666666668</v>
      </c>
      <c r="CF154" s="28">
        <f t="shared" si="943"/>
        <v>-33341666.666666668</v>
      </c>
      <c r="CG154" s="28">
        <f t="shared" si="943"/>
        <v>-33341666.666666668</v>
      </c>
      <c r="CH154" s="28">
        <f t="shared" si="943"/>
        <v>-33341666.666666668</v>
      </c>
      <c r="CI154" s="28">
        <f t="shared" si="943"/>
        <v>-33341666.666666668</v>
      </c>
      <c r="CJ154" s="28">
        <f t="shared" si="943"/>
        <v>-33341666.666666668</v>
      </c>
      <c r="CK154" s="28">
        <f t="shared" si="943"/>
        <v>-33341666.666666668</v>
      </c>
      <c r="CL154" s="28">
        <f t="shared" si="943"/>
        <v>-33341666.666666668</v>
      </c>
      <c r="CM154" s="28">
        <f t="shared" si="943"/>
        <v>-33341666.666666668</v>
      </c>
      <c r="CN154" s="28">
        <f t="shared" si="943"/>
        <v>-33341666.666666668</v>
      </c>
      <c r="CO154" s="28">
        <f t="shared" si="943"/>
        <v>-33341666.666666668</v>
      </c>
      <c r="CP154" s="28">
        <f t="shared" si="943"/>
        <v>-33341666.666666668</v>
      </c>
      <c r="CQ154" s="28">
        <f t="shared" si="943"/>
        <v>-33341666.666666668</v>
      </c>
      <c r="CR154" s="28">
        <f t="shared" si="943"/>
        <v>-33341666.666666668</v>
      </c>
      <c r="CS154" s="28">
        <f t="shared" si="943"/>
        <v>-33341666.666666668</v>
      </c>
      <c r="CT154" s="28">
        <f t="shared" si="943"/>
        <v>-33341666.666666668</v>
      </c>
      <c r="CU154" s="28">
        <f t="shared" si="943"/>
        <v>-33341666.666666668</v>
      </c>
      <c r="CV154" s="28">
        <f t="shared" si="943"/>
        <v>-33341666.666666668</v>
      </c>
      <c r="CW154" s="28">
        <f t="shared" si="943"/>
        <v>-33341666.666666668</v>
      </c>
      <c r="CX154" s="28">
        <f t="shared" si="943"/>
        <v>-33341666.666666668</v>
      </c>
      <c r="CY154" s="28">
        <f t="shared" si="943"/>
        <v>-33341666.666666668</v>
      </c>
      <c r="CZ154" s="28">
        <f t="shared" si="943"/>
        <v>-33341666.666666668</v>
      </c>
      <c r="DA154" s="28">
        <f t="shared" si="943"/>
        <v>-33341666.666666668</v>
      </c>
      <c r="DB154" s="28">
        <f t="shared" si="943"/>
        <v>-33341666.666666668</v>
      </c>
      <c r="DC154" s="28">
        <f t="shared" si="943"/>
        <v>-33341666.666666668</v>
      </c>
      <c r="DD154" s="28">
        <f t="shared" si="943"/>
        <v>-33341666.666666668</v>
      </c>
      <c r="DE154" s="28">
        <f t="shared" si="943"/>
        <v>-33341666.666666668</v>
      </c>
      <c r="DF154" s="28">
        <f t="shared" si="943"/>
        <v>-33341666.666666668</v>
      </c>
      <c r="DG154" s="28">
        <f t="shared" si="943"/>
        <v>-33341666.666666668</v>
      </c>
      <c r="DH154" s="28">
        <f t="shared" si="943"/>
        <v>-33341666.666666668</v>
      </c>
      <c r="DI154" s="28">
        <f t="shared" si="943"/>
        <v>-33341666.666666668</v>
      </c>
      <c r="DJ154" s="28">
        <f t="shared" si="943"/>
        <v>-33341666.666666668</v>
      </c>
      <c r="DK154" s="28">
        <f t="shared" si="943"/>
        <v>-33341666.666666668</v>
      </c>
      <c r="DL154" s="28">
        <f t="shared" si="943"/>
        <v>-33341666.666666668</v>
      </c>
      <c r="DM154" s="28">
        <f t="shared" si="943"/>
        <v>-33341666.666666668</v>
      </c>
      <c r="DN154" s="28">
        <f t="shared" si="943"/>
        <v>-33341666.666666668</v>
      </c>
      <c r="DO154" s="28">
        <f t="shared" si="943"/>
        <v>-33341666.666666668</v>
      </c>
      <c r="DP154" s="28">
        <f t="shared" si="943"/>
        <v>-33341666.666666668</v>
      </c>
      <c r="DQ154" s="28">
        <f t="shared" si="943"/>
        <v>-33341666.666666668</v>
      </c>
      <c r="DR154" s="28">
        <f t="shared" si="943"/>
        <v>-33341666.666666668</v>
      </c>
      <c r="DS154" s="28">
        <f t="shared" si="943"/>
        <v>-33341666.666666668</v>
      </c>
    </row>
    <row r="155" spans="1:123" x14ac:dyDescent="0.25">
      <c r="B155" s="27" t="s">
        <v>38</v>
      </c>
      <c r="D155" s="28">
        <f>+D154+D153</f>
        <v>-63349166.666666918</v>
      </c>
      <c r="E155" s="28">
        <f t="shared" ref="E155:BP155" si="944">+E154+E153</f>
        <v>-63099104.166666918</v>
      </c>
      <c r="F155" s="28">
        <f t="shared" si="944"/>
        <v>-62849041.66666691</v>
      </c>
      <c r="G155" s="28">
        <f t="shared" si="944"/>
        <v>-62598979.16666691</v>
      </c>
      <c r="H155" s="28">
        <f t="shared" si="944"/>
        <v>-62348916.66666691</v>
      </c>
      <c r="I155" s="28">
        <f t="shared" si="944"/>
        <v>-62098854.16666691</v>
      </c>
      <c r="J155" s="28">
        <f t="shared" si="944"/>
        <v>-61848791.66666691</v>
      </c>
      <c r="K155" s="28">
        <f t="shared" si="944"/>
        <v>-61598729.16666691</v>
      </c>
      <c r="L155" s="28">
        <f t="shared" si="944"/>
        <v>-61348666.66666691</v>
      </c>
      <c r="M155" s="28">
        <f t="shared" si="944"/>
        <v>-61098604.16666691</v>
      </c>
      <c r="N155" s="28">
        <f t="shared" si="944"/>
        <v>-60848541.66666691</v>
      </c>
      <c r="O155" s="28">
        <f t="shared" si="944"/>
        <v>-60598479.16666691</v>
      </c>
      <c r="P155" s="28">
        <f t="shared" si="944"/>
        <v>-60348416.66666691</v>
      </c>
      <c r="Q155" s="28">
        <f t="shared" si="944"/>
        <v>-60098354.16666691</v>
      </c>
      <c r="R155" s="28">
        <f t="shared" si="944"/>
        <v>-59848291.666666903</v>
      </c>
      <c r="S155" s="28">
        <f t="shared" si="944"/>
        <v>-59598229.166666903</v>
      </c>
      <c r="T155" s="28">
        <f t="shared" si="944"/>
        <v>-59348166.666666903</v>
      </c>
      <c r="U155" s="28">
        <f t="shared" si="944"/>
        <v>-59098104.166666903</v>
      </c>
      <c r="V155" s="28">
        <f t="shared" si="944"/>
        <v>-58848041.666666903</v>
      </c>
      <c r="W155" s="28">
        <f t="shared" si="944"/>
        <v>-58597979.166666895</v>
      </c>
      <c r="X155" s="28">
        <f t="shared" si="944"/>
        <v>-58347916.666666895</v>
      </c>
      <c r="Y155" s="28">
        <f t="shared" si="944"/>
        <v>-58097854.166666895</v>
      </c>
      <c r="Z155" s="28">
        <f t="shared" si="944"/>
        <v>-57847791.666666895</v>
      </c>
      <c r="AA155" s="28">
        <f t="shared" si="944"/>
        <v>-57597729.166666895</v>
      </c>
      <c r="AB155" s="28">
        <f t="shared" si="944"/>
        <v>-57347666.666666895</v>
      </c>
      <c r="AC155" s="28">
        <f t="shared" si="944"/>
        <v>-57097604.166666895</v>
      </c>
      <c r="AD155" s="28">
        <f t="shared" si="944"/>
        <v>-56847541.666666895</v>
      </c>
      <c r="AE155" s="28">
        <f t="shared" si="944"/>
        <v>-56597479.166666895</v>
      </c>
      <c r="AF155" s="28">
        <f t="shared" si="944"/>
        <v>-56347416.666666895</v>
      </c>
      <c r="AG155" s="28">
        <f t="shared" si="944"/>
        <v>-56097354.166666895</v>
      </c>
      <c r="AH155" s="28">
        <f t="shared" si="944"/>
        <v>-55847291.666666895</v>
      </c>
      <c r="AI155" s="28">
        <f t="shared" si="944"/>
        <v>-55597229.166666888</v>
      </c>
      <c r="AJ155" s="28">
        <f t="shared" si="944"/>
        <v>-55347166.666666888</v>
      </c>
      <c r="AK155" s="28">
        <f t="shared" si="944"/>
        <v>-55097104.166666888</v>
      </c>
      <c r="AL155" s="28">
        <f t="shared" si="944"/>
        <v>-54847041.666666888</v>
      </c>
      <c r="AM155" s="28">
        <f t="shared" si="944"/>
        <v>-54596979.16666688</v>
      </c>
      <c r="AN155" s="28">
        <f t="shared" si="944"/>
        <v>-54346916.66666688</v>
      </c>
      <c r="AO155" s="28">
        <f t="shared" si="944"/>
        <v>-54096854.16666688</v>
      </c>
      <c r="AP155" s="28">
        <f t="shared" si="944"/>
        <v>-53846791.66666688</v>
      </c>
      <c r="AQ155" s="28">
        <f t="shared" si="944"/>
        <v>-53596729.16666688</v>
      </c>
      <c r="AR155" s="28">
        <f t="shared" si="944"/>
        <v>-53346666.66666688</v>
      </c>
      <c r="AS155" s="28">
        <f t="shared" si="944"/>
        <v>-53096604.16666688</v>
      </c>
      <c r="AT155" s="28">
        <f t="shared" si="944"/>
        <v>-52846541.66666688</v>
      </c>
      <c r="AU155" s="28">
        <f t="shared" si="944"/>
        <v>-52596479.16666688</v>
      </c>
      <c r="AV155" s="28">
        <f t="shared" si="944"/>
        <v>-52346416.66666688</v>
      </c>
      <c r="AW155" s="28">
        <f t="shared" si="944"/>
        <v>-52096354.16666688</v>
      </c>
      <c r="AX155" s="28">
        <f t="shared" si="944"/>
        <v>-51846291.66666688</v>
      </c>
      <c r="AY155" s="28">
        <f t="shared" si="944"/>
        <v>-51596229.16666688</v>
      </c>
      <c r="AZ155" s="28">
        <f t="shared" si="944"/>
        <v>-51346166.666666873</v>
      </c>
      <c r="BA155" s="28">
        <f t="shared" si="944"/>
        <v>-51096104.166666873</v>
      </c>
      <c r="BB155" s="28">
        <f t="shared" si="944"/>
        <v>-50846041.666666873</v>
      </c>
      <c r="BC155" s="28">
        <f t="shared" si="944"/>
        <v>-50595979.166666873</v>
      </c>
      <c r="BD155" s="28">
        <f t="shared" si="944"/>
        <v>-50345916.666666865</v>
      </c>
      <c r="BE155" s="28">
        <f t="shared" si="944"/>
        <v>-50095854.166666865</v>
      </c>
      <c r="BF155" s="28">
        <f t="shared" si="944"/>
        <v>-49845791.666666865</v>
      </c>
      <c r="BG155" s="28">
        <f t="shared" si="944"/>
        <v>-49595729.166666865</v>
      </c>
      <c r="BH155" s="28">
        <f t="shared" si="944"/>
        <v>-49345666.666666865</v>
      </c>
      <c r="BI155" s="28">
        <f t="shared" si="944"/>
        <v>-49095604.166666865</v>
      </c>
      <c r="BJ155" s="28">
        <f t="shared" si="944"/>
        <v>-48845541.666666858</v>
      </c>
      <c r="BK155" s="28">
        <f t="shared" si="944"/>
        <v>-48595479.166666858</v>
      </c>
      <c r="BL155" s="28">
        <f t="shared" si="944"/>
        <v>-48345416.66666685</v>
      </c>
      <c r="BM155" s="28">
        <f t="shared" si="944"/>
        <v>-48095354.16666685</v>
      </c>
      <c r="BN155" s="28">
        <f t="shared" si="944"/>
        <v>-47845291.66666685</v>
      </c>
      <c r="BO155" s="28">
        <f t="shared" si="944"/>
        <v>-47595229.16666685</v>
      </c>
      <c r="BP155" s="28">
        <f t="shared" si="944"/>
        <v>-47345166.666666843</v>
      </c>
      <c r="BQ155" s="28">
        <f t="shared" ref="BQ155:DS155" si="945">+BQ154+BQ153</f>
        <v>-47095104.166666843</v>
      </c>
      <c r="BR155" s="28">
        <f t="shared" si="945"/>
        <v>-46845041.666666836</v>
      </c>
      <c r="BS155" s="28">
        <f t="shared" si="945"/>
        <v>-46594979.166666836</v>
      </c>
      <c r="BT155" s="28">
        <f t="shared" si="945"/>
        <v>-46344916.666666836</v>
      </c>
      <c r="BU155" s="28">
        <f t="shared" si="945"/>
        <v>-46094854.166666828</v>
      </c>
      <c r="BV155" s="28">
        <f t="shared" si="945"/>
        <v>-45844791.666666828</v>
      </c>
      <c r="BW155" s="28">
        <f t="shared" si="945"/>
        <v>-45594729.166666828</v>
      </c>
      <c r="BX155" s="28">
        <f t="shared" si="945"/>
        <v>-45344666.666666821</v>
      </c>
      <c r="BY155" s="28">
        <f t="shared" si="945"/>
        <v>-45094604.166666821</v>
      </c>
      <c r="BZ155" s="28">
        <f t="shared" si="945"/>
        <v>-44844541.666666821</v>
      </c>
      <c r="CA155" s="28">
        <f t="shared" si="945"/>
        <v>-44594479.166666813</v>
      </c>
      <c r="CB155" s="28">
        <f t="shared" si="945"/>
        <v>-44344416.666666813</v>
      </c>
      <c r="CC155" s="28">
        <f t="shared" si="945"/>
        <v>-44094354.166666806</v>
      </c>
      <c r="CD155" s="28">
        <f t="shared" si="945"/>
        <v>-43844291.666666806</v>
      </c>
      <c r="CE155" s="28">
        <f t="shared" si="945"/>
        <v>-43594229.166666806</v>
      </c>
      <c r="CF155" s="28">
        <f t="shared" si="945"/>
        <v>-43344166.666666806</v>
      </c>
      <c r="CG155" s="28">
        <f t="shared" si="945"/>
        <v>-43094104.166666798</v>
      </c>
      <c r="CH155" s="28">
        <f t="shared" si="945"/>
        <v>-42844041.666666798</v>
      </c>
      <c r="CI155" s="28">
        <f t="shared" si="945"/>
        <v>-42593979.166666791</v>
      </c>
      <c r="CJ155" s="28">
        <f t="shared" si="945"/>
        <v>-42343916.666666791</v>
      </c>
      <c r="CK155" s="28">
        <f t="shared" si="945"/>
        <v>-42093854.166666791</v>
      </c>
      <c r="CL155" s="28">
        <f t="shared" si="945"/>
        <v>-41843791.666666783</v>
      </c>
      <c r="CM155" s="28">
        <f t="shared" si="945"/>
        <v>-41593729.166666783</v>
      </c>
      <c r="CN155" s="28">
        <f t="shared" si="945"/>
        <v>-41343666.666666783</v>
      </c>
      <c r="CO155" s="28">
        <f t="shared" si="945"/>
        <v>-41093604.166666776</v>
      </c>
      <c r="CP155" s="28">
        <f t="shared" si="945"/>
        <v>-40843541.666666776</v>
      </c>
      <c r="CQ155" s="28">
        <f t="shared" si="945"/>
        <v>-40593479.166666776</v>
      </c>
      <c r="CR155" s="28">
        <f t="shared" si="945"/>
        <v>-40343416.666666776</v>
      </c>
      <c r="CS155" s="28">
        <f t="shared" si="945"/>
        <v>-40093354.166666776</v>
      </c>
      <c r="CT155" s="28">
        <f t="shared" si="945"/>
        <v>-39843291.666666768</v>
      </c>
      <c r="CU155" s="28">
        <f t="shared" si="945"/>
        <v>-39593229.166666768</v>
      </c>
      <c r="CV155" s="28">
        <f t="shared" si="945"/>
        <v>-39343166.666666768</v>
      </c>
      <c r="CW155" s="28">
        <f t="shared" si="945"/>
        <v>-39093104.166666761</v>
      </c>
      <c r="CX155" s="28">
        <f t="shared" si="945"/>
        <v>-38843041.666666761</v>
      </c>
      <c r="CY155" s="28">
        <f t="shared" si="945"/>
        <v>-38592979.166666761</v>
      </c>
      <c r="CZ155" s="28">
        <f t="shared" si="945"/>
        <v>-38342916.666666761</v>
      </c>
      <c r="DA155" s="28">
        <f t="shared" si="945"/>
        <v>-38092854.166666761</v>
      </c>
      <c r="DB155" s="28">
        <f t="shared" si="945"/>
        <v>-37842791.666666754</v>
      </c>
      <c r="DC155" s="28">
        <f t="shared" si="945"/>
        <v>-37592729.166666754</v>
      </c>
      <c r="DD155" s="28">
        <f t="shared" si="945"/>
        <v>-37342666.666666754</v>
      </c>
      <c r="DE155" s="28">
        <f t="shared" si="945"/>
        <v>-37092604.166666746</v>
      </c>
      <c r="DF155" s="28">
        <f t="shared" si="945"/>
        <v>-36842541.666666746</v>
      </c>
      <c r="DG155" s="28">
        <f t="shared" si="945"/>
        <v>-36592479.166666746</v>
      </c>
      <c r="DH155" s="28">
        <f t="shared" si="945"/>
        <v>-36342416.666666746</v>
      </c>
      <c r="DI155" s="28">
        <f t="shared" si="945"/>
        <v>-36092354.166666739</v>
      </c>
      <c r="DJ155" s="28">
        <f t="shared" si="945"/>
        <v>-35842291.666666739</v>
      </c>
      <c r="DK155" s="28">
        <f t="shared" si="945"/>
        <v>-35592229.166666739</v>
      </c>
      <c r="DL155" s="28">
        <f t="shared" si="945"/>
        <v>-35342166.666666731</v>
      </c>
      <c r="DM155" s="28">
        <f t="shared" si="945"/>
        <v>-35092104.166666731</v>
      </c>
      <c r="DN155" s="28">
        <f t="shared" si="945"/>
        <v>-34842041.666666731</v>
      </c>
      <c r="DO155" s="28">
        <f t="shared" si="945"/>
        <v>-34591979.166666731</v>
      </c>
      <c r="DP155" s="28">
        <f t="shared" si="945"/>
        <v>-34341916.666666724</v>
      </c>
      <c r="DQ155" s="28">
        <f t="shared" si="945"/>
        <v>-34091854.166666724</v>
      </c>
      <c r="DR155" s="28">
        <f t="shared" si="945"/>
        <v>-33841791.666666724</v>
      </c>
      <c r="DS155" s="28">
        <f t="shared" si="945"/>
        <v>-33591729.166666724</v>
      </c>
    </row>
    <row r="156" spans="1:123" x14ac:dyDescent="0.25">
      <c r="B156" s="27" t="s">
        <v>39</v>
      </c>
      <c r="D156" s="28">
        <f>+SUM(D153:$DS153)+SUM(D154:$DS154)</f>
        <v>-5816453750.0000134</v>
      </c>
      <c r="E156" s="28">
        <f>+SUM(E153:$DS153)+SUM(E154:$DS154)</f>
        <v>-5753104583.3333473</v>
      </c>
      <c r="F156" s="28">
        <f>+SUM(F153:$DS153)+SUM(F154:$DS154)</f>
        <v>-5690005479.1666803</v>
      </c>
      <c r="G156" s="28">
        <f>+SUM(G153:$DS153)+SUM(G154:$DS154)</f>
        <v>-5627156437.5000134</v>
      </c>
      <c r="H156" s="28">
        <f>+SUM(H153:$DS153)+SUM(H154:$DS154)</f>
        <v>-5564557458.3333473</v>
      </c>
      <c r="I156" s="28">
        <f>+SUM(I153:$DS153)+SUM(I154:$DS154)</f>
        <v>-5502208541.6666803</v>
      </c>
      <c r="J156" s="28">
        <f>+SUM(J153:$DS153)+SUM(J154:$DS154)</f>
        <v>-5440109687.5000134</v>
      </c>
      <c r="K156" s="28">
        <f>+SUM(K153:$DS153)+SUM(K154:$DS154)</f>
        <v>-5378260895.8333464</v>
      </c>
      <c r="L156" s="28">
        <f>+SUM(L153:$DS153)+SUM(L154:$DS154)</f>
        <v>-5316662166.6666794</v>
      </c>
      <c r="M156" s="28">
        <f>+SUM(M153:$DS153)+SUM(M154:$DS154)</f>
        <v>-5255313500.0000134</v>
      </c>
      <c r="N156" s="28">
        <f>+SUM(N153:$DS153)+SUM(N154:$DS154)</f>
        <v>-5194214895.8333464</v>
      </c>
      <c r="O156" s="28">
        <f>+SUM(O153:$DS153)+SUM(O154:$DS154)</f>
        <v>-5133366354.1666794</v>
      </c>
      <c r="P156" s="28">
        <f>+SUM(P153:$DS153)+SUM(P154:$DS154)</f>
        <v>-5072767875.0000134</v>
      </c>
      <c r="Q156" s="28">
        <f>+SUM(Q153:$DS153)+SUM(Q154:$DS154)</f>
        <v>-5012419458.3333454</v>
      </c>
      <c r="R156" s="28">
        <f>+SUM(R153:$DS153)+SUM(R154:$DS154)</f>
        <v>-4952321104.1666784</v>
      </c>
      <c r="S156" s="28">
        <f>+SUM(S153:$DS153)+SUM(S154:$DS154)</f>
        <v>-4892472812.5000114</v>
      </c>
      <c r="T156" s="28">
        <f>+SUM(T153:$DS153)+SUM(T154:$DS154)</f>
        <v>-4832874583.3333445</v>
      </c>
      <c r="U156" s="28">
        <f>+SUM(U153:$DS153)+SUM(U154:$DS154)</f>
        <v>-4773526416.6666775</v>
      </c>
      <c r="V156" s="28">
        <f>+SUM(V153:$DS153)+SUM(V154:$DS154)</f>
        <v>-4714428312.5000105</v>
      </c>
      <c r="W156" s="28">
        <f>+SUM(W153:$DS153)+SUM(W154:$DS154)</f>
        <v>-4655580270.8333435</v>
      </c>
      <c r="X156" s="28">
        <f>+SUM(X153:$DS153)+SUM(X154:$DS154)</f>
        <v>-4596982291.6666765</v>
      </c>
      <c r="Y156" s="28">
        <f>+SUM(Y153:$DS153)+SUM(Y154:$DS154)</f>
        <v>-4538634375.0000095</v>
      </c>
      <c r="Z156" s="28">
        <f>+SUM(Z153:$DS153)+SUM(Z154:$DS154)</f>
        <v>-4480536520.8333426</v>
      </c>
      <c r="AA156" s="28">
        <f>+SUM(AA153:$DS153)+SUM(AA154:$DS154)</f>
        <v>-4422688729.1666765</v>
      </c>
      <c r="AB156" s="28">
        <f>+SUM(AB153:$DS153)+SUM(AB154:$DS154)</f>
        <v>-4365091000.0000095</v>
      </c>
      <c r="AC156" s="28">
        <f>+SUM(AC153:$DS153)+SUM(AC154:$DS154)</f>
        <v>-4307743333.3333435</v>
      </c>
      <c r="AD156" s="28">
        <f>+SUM(AD153:$DS153)+SUM(AD154:$DS154)</f>
        <v>-4250645729.166677</v>
      </c>
      <c r="AE156" s="28">
        <f>+SUM(AE153:$DS153)+SUM(AE154:$DS154)</f>
        <v>-4193798187.500011</v>
      </c>
      <c r="AF156" s="28">
        <f>+SUM(AF153:$DS153)+SUM(AF154:$DS154)</f>
        <v>-4137200708.3333449</v>
      </c>
      <c r="AG156" s="28">
        <f>+SUM(AG153:$DS153)+SUM(AG154:$DS154)</f>
        <v>-4080853291.6666784</v>
      </c>
      <c r="AH156" s="28">
        <f>+SUM(AH153:$DS153)+SUM(AH154:$DS154)</f>
        <v>-4024755937.5000114</v>
      </c>
      <c r="AI156" s="28">
        <f>+SUM(AI153:$DS153)+SUM(AI154:$DS154)</f>
        <v>-3968908645.8333445</v>
      </c>
      <c r="AJ156" s="28">
        <f>+SUM(AJ153:$DS153)+SUM(AJ154:$DS154)</f>
        <v>-3913311416.6666775</v>
      </c>
      <c r="AK156" s="28">
        <f>+SUM(AK153:$DS153)+SUM(AK154:$DS154)</f>
        <v>-3857964250.000011</v>
      </c>
      <c r="AL156" s="28">
        <f>+SUM(AL153:$DS153)+SUM(AL154:$DS154)</f>
        <v>-3802867145.833344</v>
      </c>
      <c r="AM156" s="28">
        <f>+SUM(AM153:$DS153)+SUM(AM154:$DS154)</f>
        <v>-3748020104.1666775</v>
      </c>
      <c r="AN156" s="28">
        <f>+SUM(AN153:$DS153)+SUM(AN154:$DS154)</f>
        <v>-3693423125.000011</v>
      </c>
      <c r="AO156" s="28">
        <f>+SUM(AO153:$DS153)+SUM(AO154:$DS154)</f>
        <v>-3639076208.3333445</v>
      </c>
      <c r="AP156" s="28">
        <f>+SUM(AP153:$DS153)+SUM(AP154:$DS154)</f>
        <v>-3584979354.1666775</v>
      </c>
      <c r="AQ156" s="28">
        <f>+SUM(AQ153:$DS153)+SUM(AQ154:$DS154)</f>
        <v>-3531132562.5000114</v>
      </c>
      <c r="AR156" s="28">
        <f>+SUM(AR153:$DS153)+SUM(AR154:$DS154)</f>
        <v>-3477535833.3333445</v>
      </c>
      <c r="AS156" s="28">
        <f>+SUM(AS153:$DS153)+SUM(AS154:$DS154)</f>
        <v>-3424189166.666678</v>
      </c>
      <c r="AT156" s="28">
        <f>+SUM(AT153:$DS153)+SUM(AT154:$DS154)</f>
        <v>-3371092562.5000114</v>
      </c>
      <c r="AU156" s="28">
        <f>+SUM(AU153:$DS153)+SUM(AU154:$DS154)</f>
        <v>-3318246020.8333445</v>
      </c>
      <c r="AV156" s="28">
        <f>+SUM(AV153:$DS153)+SUM(AV154:$DS154)</f>
        <v>-3265649541.666678</v>
      </c>
      <c r="AW156" s="28">
        <f>+SUM(AW153:$DS153)+SUM(AW154:$DS154)</f>
        <v>-3213303125.000011</v>
      </c>
      <c r="AX156" s="28">
        <f>+SUM(AX153:$DS153)+SUM(AX154:$DS154)</f>
        <v>-3161206770.8333445</v>
      </c>
      <c r="AY156" s="28">
        <f>+SUM(AY153:$DS153)+SUM(AY154:$DS154)</f>
        <v>-3109360479.1666775</v>
      </c>
      <c r="AZ156" s="28">
        <f>+SUM(AZ153:$DS153)+SUM(AZ154:$DS154)</f>
        <v>-3057764250.000011</v>
      </c>
      <c r="BA156" s="28">
        <f>+SUM(BA153:$DS153)+SUM(BA154:$DS154)</f>
        <v>-3006418083.3333445</v>
      </c>
      <c r="BB156" s="28">
        <f>+SUM(BB153:$DS153)+SUM(BB154:$DS154)</f>
        <v>-2955321979.1666775</v>
      </c>
      <c r="BC156" s="28">
        <f>+SUM(BC153:$DS153)+SUM(BC154:$DS154)</f>
        <v>-2904475937.5000105</v>
      </c>
      <c r="BD156" s="28">
        <f>+SUM(BD153:$DS153)+SUM(BD154:$DS154)</f>
        <v>-2853879958.333344</v>
      </c>
      <c r="BE156" s="28">
        <f>+SUM(BE153:$DS153)+SUM(BE154:$DS154)</f>
        <v>-2803534041.666677</v>
      </c>
      <c r="BF156" s="28">
        <f>+SUM(BF153:$DS153)+SUM(BF154:$DS154)</f>
        <v>-2753438187.50001</v>
      </c>
      <c r="BG156" s="28">
        <f>+SUM(BG153:$DS153)+SUM(BG154:$DS154)</f>
        <v>-2703592395.833343</v>
      </c>
      <c r="BH156" s="28">
        <f>+SUM(BH153:$DS153)+SUM(BH154:$DS154)</f>
        <v>-2653996666.666676</v>
      </c>
      <c r="BI156" s="28">
        <f>+SUM(BI153:$DS153)+SUM(BI154:$DS154)</f>
        <v>-2604651000.0000095</v>
      </c>
      <c r="BJ156" s="28">
        <f>+SUM(BJ153:$DS153)+SUM(BJ154:$DS154)</f>
        <v>-2555555395.8333426</v>
      </c>
      <c r="BK156" s="28">
        <f>+SUM(BK153:$DS153)+SUM(BK154:$DS154)</f>
        <v>-2506709854.1666756</v>
      </c>
      <c r="BL156" s="28">
        <f>+SUM(BL153:$DS153)+SUM(BL154:$DS154)</f>
        <v>-2458114375.0000086</v>
      </c>
      <c r="BM156" s="28">
        <f>+SUM(BM153:$DS153)+SUM(BM154:$DS154)</f>
        <v>-2409768958.3333416</v>
      </c>
      <c r="BN156" s="28">
        <f>+SUM(BN153:$DS153)+SUM(BN154:$DS154)</f>
        <v>-2361673604.1666746</v>
      </c>
      <c r="BO156" s="28">
        <f>+SUM(BO153:$DS153)+SUM(BO154:$DS154)</f>
        <v>-2313828312.5000076</v>
      </c>
      <c r="BP156" s="28">
        <f>+SUM(BP153:$DS153)+SUM(BP154:$DS154)</f>
        <v>-2266233083.3333411</v>
      </c>
      <c r="BQ156" s="28">
        <f>+SUM(BQ153:$DS153)+SUM(BQ154:$DS154)</f>
        <v>-2218887916.6666741</v>
      </c>
      <c r="BR156" s="28">
        <f>+SUM(BR153:$DS153)+SUM(BR154:$DS154)</f>
        <v>-2171792812.5000072</v>
      </c>
      <c r="BS156" s="28">
        <f>+SUM(BS153:$DS153)+SUM(BS154:$DS154)</f>
        <v>-2124947770.8333402</v>
      </c>
      <c r="BT156" s="28">
        <f>+SUM(BT153:$DS153)+SUM(BT154:$DS154)</f>
        <v>-2078352791.6666732</v>
      </c>
      <c r="BU156" s="28">
        <f>+SUM(BU153:$DS153)+SUM(BU154:$DS154)</f>
        <v>-2032007875.0000062</v>
      </c>
      <c r="BV156" s="28">
        <f>+SUM(BV153:$DS153)+SUM(BV154:$DS154)</f>
        <v>-1985913020.8333392</v>
      </c>
      <c r="BW156" s="28">
        <f>+SUM(BW153:$DS153)+SUM(BW154:$DS154)</f>
        <v>-1940068229.1666722</v>
      </c>
      <c r="BX156" s="28">
        <f>+SUM(BX153:$DS153)+SUM(BX154:$DS154)</f>
        <v>-1894473500.0000055</v>
      </c>
      <c r="BY156" s="28">
        <f>+SUM(BY153:$DS153)+SUM(BY154:$DS154)</f>
        <v>-1849128833.3333387</v>
      </c>
      <c r="BZ156" s="28">
        <f>+SUM(BZ153:$DS153)+SUM(BZ154:$DS154)</f>
        <v>-1804034229.1666718</v>
      </c>
      <c r="CA156" s="28">
        <f>+SUM(CA153:$DS153)+SUM(CA154:$DS154)</f>
        <v>-1759189687.5000048</v>
      </c>
      <c r="CB156" s="28">
        <f>+SUM(CB153:$DS153)+SUM(CB154:$DS154)</f>
        <v>-1714595208.333338</v>
      </c>
      <c r="CC156" s="28">
        <f>+SUM(CC153:$DS153)+SUM(CC154:$DS154)</f>
        <v>-1670250791.666671</v>
      </c>
      <c r="CD156" s="28">
        <f>+SUM(CD153:$DS153)+SUM(CD154:$DS154)</f>
        <v>-1626156437.5000041</v>
      </c>
      <c r="CE156" s="28">
        <f>+SUM(CE153:$DS153)+SUM(CE154:$DS154)</f>
        <v>-1582312145.8333373</v>
      </c>
      <c r="CF156" s="28">
        <f>+SUM(CF153:$DS153)+SUM(CF154:$DS154)</f>
        <v>-1538717916.6666703</v>
      </c>
      <c r="CG156" s="28">
        <f>+SUM(CG153:$DS153)+SUM(CG154:$DS154)</f>
        <v>-1495373750.0000036</v>
      </c>
      <c r="CH156" s="28">
        <f>+SUM(CH153:$DS153)+SUM(CH154:$DS154)</f>
        <v>-1452279645.8333366</v>
      </c>
      <c r="CI156" s="28">
        <f>+SUM(CI153:$DS153)+SUM(CI154:$DS154)</f>
        <v>-1409435604.1666698</v>
      </c>
      <c r="CJ156" s="28">
        <f>+SUM(CJ153:$DS153)+SUM(CJ154:$DS154)</f>
        <v>-1366841625.0000029</v>
      </c>
      <c r="CK156" s="28">
        <f>+SUM(CK153:$DS153)+SUM(CK154:$DS154)</f>
        <v>-1324497708.3333361</v>
      </c>
      <c r="CL156" s="28">
        <f>+SUM(CL153:$DS153)+SUM(CL154:$DS154)</f>
        <v>-1282403854.1666691</v>
      </c>
      <c r="CM156" s="28">
        <f>+SUM(CM153:$DS153)+SUM(CM154:$DS154)</f>
        <v>-1240560062.5000024</v>
      </c>
      <c r="CN156" s="28">
        <f>+SUM(CN153:$DS153)+SUM(CN154:$DS154)</f>
        <v>-1198966333.3333356</v>
      </c>
      <c r="CO156" s="28">
        <f>+SUM(CO153:$DS153)+SUM(CO154:$DS154)</f>
        <v>-1157622666.6666689</v>
      </c>
      <c r="CP156" s="28">
        <f>+SUM(CP153:$DS153)+SUM(CP154:$DS154)</f>
        <v>-1116529062.5000021</v>
      </c>
      <c r="CQ156" s="28">
        <f>+SUM(CQ153:$DS153)+SUM(CQ154:$DS154)</f>
        <v>-1075685520.8333354</v>
      </c>
      <c r="CR156" s="28">
        <f>+SUM(CR153:$DS153)+SUM(CR154:$DS154)</f>
        <v>-1035092041.6666687</v>
      </c>
      <c r="CS156" s="28">
        <f>+SUM(CS153:$DS153)+SUM(CS154:$DS154)</f>
        <v>-994748625.00000191</v>
      </c>
      <c r="CT156" s="28">
        <f>+SUM(CT153:$DS153)+SUM(CT154:$DS154)</f>
        <v>-954655270.83333516</v>
      </c>
      <c r="CU156" s="28">
        <f>+SUM(CU153:$DS153)+SUM(CU154:$DS154)</f>
        <v>-914811979.16666842</v>
      </c>
      <c r="CV156" s="28">
        <f>+SUM(CV153:$DS153)+SUM(CV154:$DS154)</f>
        <v>-875218750.00000167</v>
      </c>
      <c r="CW156" s="28">
        <f>+SUM(CW153:$DS153)+SUM(CW154:$DS154)</f>
        <v>-835875583.33333504</v>
      </c>
      <c r="CX156" s="28">
        <f>+SUM(CX153:$DS153)+SUM(CX154:$DS154)</f>
        <v>-796782479.1666683</v>
      </c>
      <c r="CY156" s="28">
        <f>+SUM(CY153:$DS153)+SUM(CY154:$DS154)</f>
        <v>-757939437.50000155</v>
      </c>
      <c r="CZ156" s="28">
        <f>+SUM(CZ153:$DS153)+SUM(CZ154:$DS154)</f>
        <v>-719346458.3333348</v>
      </c>
      <c r="DA156" s="28">
        <f>+SUM(DA153:$DS153)+SUM(DA154:$DS154)</f>
        <v>-681003541.66666806</v>
      </c>
      <c r="DB156" s="28">
        <f>+SUM(DB153:$DS153)+SUM(DB154:$DS154)</f>
        <v>-642910687.50000143</v>
      </c>
      <c r="DC156" s="28">
        <f>+SUM(DC153:$DS153)+SUM(DC154:$DS154)</f>
        <v>-605067895.83333468</v>
      </c>
      <c r="DD156" s="28">
        <f>+SUM(DD153:$DS153)+SUM(DD154:$DS154)</f>
        <v>-567475166.66666794</v>
      </c>
      <c r="DE156" s="28">
        <f>+SUM(DE153:$DS153)+SUM(DE154:$DS154)</f>
        <v>-530132500.00000113</v>
      </c>
      <c r="DF156" s="28">
        <f>+SUM(DF153:$DS153)+SUM(DF154:$DS154)</f>
        <v>-493039895.83333433</v>
      </c>
      <c r="DG156" s="28">
        <f>+SUM(DG153:$DS153)+SUM(DG154:$DS154)</f>
        <v>-456197354.16666758</v>
      </c>
      <c r="DH156" s="28">
        <f>+SUM(DH153:$DS153)+SUM(DH154:$DS154)</f>
        <v>-419604875.00000083</v>
      </c>
      <c r="DI156" s="28">
        <f>+SUM(DI153:$DS153)+SUM(DI154:$DS154)</f>
        <v>-383262458.33333409</v>
      </c>
      <c r="DJ156" s="28">
        <f>+SUM(DJ153:$DS153)+SUM(DJ154:$DS154)</f>
        <v>-347170104.16666728</v>
      </c>
      <c r="DK156" s="28">
        <f>+SUM(DK153:$DS153)+SUM(DK154:$DS154)</f>
        <v>-311327812.50000054</v>
      </c>
      <c r="DL156" s="28">
        <f>+SUM(DL153:$DS153)+SUM(DL154:$DS154)</f>
        <v>-275735583.33333379</v>
      </c>
      <c r="DM156" s="28">
        <f>+SUM(DM153:$DS153)+SUM(DM154:$DS154)</f>
        <v>-240393416.66666707</v>
      </c>
      <c r="DN156" s="28">
        <f>+SUM(DN153:$DS153)+SUM(DN154:$DS154)</f>
        <v>-205301312.50000036</v>
      </c>
      <c r="DO156" s="28">
        <f>+SUM(DO153:$DS153)+SUM(DO154:$DS154)</f>
        <v>-170459270.83333361</v>
      </c>
      <c r="DP156" s="28">
        <f>+SUM(DP153:$DS153)+SUM(DP154:$DS154)</f>
        <v>-135867291.6666669</v>
      </c>
      <c r="DQ156" s="28">
        <f>+SUM(DQ153:$DS153)+SUM(DQ154:$DS154)</f>
        <v>-101525375.00000016</v>
      </c>
      <c r="DR156" s="28">
        <f>+SUM(DR153:$DS153)+SUM(DR154:$DS154)</f>
        <v>-67433520.833333448</v>
      </c>
      <c r="DS156" s="28">
        <f>+SUM(DS153:$DS153)+SUM(DS154:$DS154)</f>
        <v>-33591729.166666724</v>
      </c>
    </row>
    <row r="157" spans="1:123" x14ac:dyDescent="0.25">
      <c r="B157" s="27" t="s">
        <v>40</v>
      </c>
      <c r="D157" s="28">
        <f>+D156*$C$7/1000000</f>
        <v>-6979744.5000000158</v>
      </c>
      <c r="E157" s="28">
        <f t="shared" ref="E157:BP157" si="946">+E156*$C$7/1000000</f>
        <v>-6903725.5000000168</v>
      </c>
      <c r="F157" s="28">
        <f t="shared" si="946"/>
        <v>-6828006.575000017</v>
      </c>
      <c r="G157" s="28">
        <f t="shared" si="946"/>
        <v>-6752587.7250000155</v>
      </c>
      <c r="H157" s="28">
        <f t="shared" si="946"/>
        <v>-6677468.950000017</v>
      </c>
      <c r="I157" s="28">
        <f t="shared" si="946"/>
        <v>-6602650.2500000168</v>
      </c>
      <c r="J157" s="28">
        <f t="shared" si="946"/>
        <v>-6528131.6250000158</v>
      </c>
      <c r="K157" s="28">
        <f t="shared" si="946"/>
        <v>-6453913.075000016</v>
      </c>
      <c r="L157" s="28">
        <f t="shared" si="946"/>
        <v>-6379994.6000000155</v>
      </c>
      <c r="M157" s="28">
        <f t="shared" si="946"/>
        <v>-6306376.200000016</v>
      </c>
      <c r="N157" s="28">
        <f t="shared" si="946"/>
        <v>-6233057.8750000158</v>
      </c>
      <c r="O157" s="28">
        <f t="shared" si="946"/>
        <v>-6160039.6250000158</v>
      </c>
      <c r="P157" s="28">
        <f t="shared" si="946"/>
        <v>-6087321.450000016</v>
      </c>
      <c r="Q157" s="28">
        <f t="shared" si="946"/>
        <v>-6014903.3500000145</v>
      </c>
      <c r="R157" s="28">
        <f t="shared" si="946"/>
        <v>-5942785.3250000132</v>
      </c>
      <c r="S157" s="28">
        <f t="shared" si="946"/>
        <v>-5870967.375000014</v>
      </c>
      <c r="T157" s="28">
        <f t="shared" si="946"/>
        <v>-5799449.500000014</v>
      </c>
      <c r="U157" s="28">
        <f t="shared" si="946"/>
        <v>-5728231.7000000123</v>
      </c>
      <c r="V157" s="28">
        <f t="shared" si="946"/>
        <v>-5657313.9750000127</v>
      </c>
      <c r="W157" s="28">
        <f t="shared" si="946"/>
        <v>-5586696.3250000114</v>
      </c>
      <c r="X157" s="28">
        <f t="shared" si="946"/>
        <v>-5516378.7500000121</v>
      </c>
      <c r="Y157" s="28">
        <f t="shared" si="946"/>
        <v>-5446361.2500000121</v>
      </c>
      <c r="Z157" s="28">
        <f t="shared" si="946"/>
        <v>-5376643.8250000104</v>
      </c>
      <c r="AA157" s="28">
        <f t="shared" si="946"/>
        <v>-5307226.4750000117</v>
      </c>
      <c r="AB157" s="28">
        <f t="shared" si="946"/>
        <v>-5238109.2000000114</v>
      </c>
      <c r="AC157" s="28">
        <f t="shared" si="946"/>
        <v>-5169292.0000000121</v>
      </c>
      <c r="AD157" s="28">
        <f t="shared" si="946"/>
        <v>-5100774.875000013</v>
      </c>
      <c r="AE157" s="28">
        <f t="shared" si="946"/>
        <v>-5032557.8250000123</v>
      </c>
      <c r="AF157" s="28">
        <f t="shared" si="946"/>
        <v>-4964640.8500000136</v>
      </c>
      <c r="AG157" s="28">
        <f t="shared" si="946"/>
        <v>-4897023.9500000132</v>
      </c>
      <c r="AH157" s="28">
        <f t="shared" si="946"/>
        <v>-4829707.125000014</v>
      </c>
      <c r="AI157" s="28">
        <f t="shared" si="946"/>
        <v>-4762690.375000014</v>
      </c>
      <c r="AJ157" s="28">
        <f t="shared" si="946"/>
        <v>-4695973.7000000123</v>
      </c>
      <c r="AK157" s="28">
        <f t="shared" si="946"/>
        <v>-4629557.1000000127</v>
      </c>
      <c r="AL157" s="28">
        <f t="shared" si="946"/>
        <v>-4563440.5750000123</v>
      </c>
      <c r="AM157" s="28">
        <f t="shared" si="946"/>
        <v>-4497624.125000013</v>
      </c>
      <c r="AN157" s="28">
        <f t="shared" si="946"/>
        <v>-4432107.750000013</v>
      </c>
      <c r="AO157" s="28">
        <f t="shared" si="946"/>
        <v>-4366891.4500000132</v>
      </c>
      <c r="AP157" s="28">
        <f t="shared" si="946"/>
        <v>-4301975.2250000136</v>
      </c>
      <c r="AQ157" s="28">
        <f t="shared" si="946"/>
        <v>-4237359.0750000132</v>
      </c>
      <c r="AR157" s="28">
        <f t="shared" si="946"/>
        <v>-4173043.000000013</v>
      </c>
      <c r="AS157" s="28">
        <f t="shared" si="946"/>
        <v>-4109027.0000000135</v>
      </c>
      <c r="AT157" s="28">
        <f t="shared" si="946"/>
        <v>-4045311.0750000137</v>
      </c>
      <c r="AU157" s="28">
        <f t="shared" si="946"/>
        <v>-3981895.2250000131</v>
      </c>
      <c r="AV157" s="28">
        <f t="shared" si="946"/>
        <v>-3918779.4500000137</v>
      </c>
      <c r="AW157" s="28">
        <f t="shared" si="946"/>
        <v>-3855963.750000013</v>
      </c>
      <c r="AX157" s="28">
        <f t="shared" si="946"/>
        <v>-3793448.125000013</v>
      </c>
      <c r="AY157" s="28">
        <f t="shared" si="946"/>
        <v>-3731232.5750000132</v>
      </c>
      <c r="AZ157" s="28">
        <f t="shared" si="946"/>
        <v>-3669317.1000000131</v>
      </c>
      <c r="BA157" s="28">
        <f t="shared" si="946"/>
        <v>-3607701.7000000132</v>
      </c>
      <c r="BB157" s="28">
        <f t="shared" si="946"/>
        <v>-3546386.375000013</v>
      </c>
      <c r="BC157" s="28">
        <f t="shared" si="946"/>
        <v>-3485371.1250000126</v>
      </c>
      <c r="BD157" s="28">
        <f t="shared" si="946"/>
        <v>-3424655.9500000128</v>
      </c>
      <c r="BE157" s="28">
        <f t="shared" si="946"/>
        <v>-3364240.8500000122</v>
      </c>
      <c r="BF157" s="28">
        <f t="shared" si="946"/>
        <v>-3304125.8250000123</v>
      </c>
      <c r="BG157" s="28">
        <f t="shared" si="946"/>
        <v>-3244310.8750000116</v>
      </c>
      <c r="BH157" s="28">
        <f t="shared" si="946"/>
        <v>-3184796.0000000112</v>
      </c>
      <c r="BI157" s="28">
        <f t="shared" si="946"/>
        <v>-3125581.2000000114</v>
      </c>
      <c r="BJ157" s="28">
        <f t="shared" si="946"/>
        <v>-3066666.4750000113</v>
      </c>
      <c r="BK157" s="28">
        <f t="shared" si="946"/>
        <v>-3008051.8250000109</v>
      </c>
      <c r="BL157" s="28">
        <f t="shared" si="946"/>
        <v>-2949737.2500000102</v>
      </c>
      <c r="BM157" s="28">
        <f t="shared" si="946"/>
        <v>-2891722.7500000098</v>
      </c>
      <c r="BN157" s="28">
        <f t="shared" si="946"/>
        <v>-2834008.32500001</v>
      </c>
      <c r="BO157" s="28">
        <f t="shared" si="946"/>
        <v>-2776593.9750000094</v>
      </c>
      <c r="BP157" s="28">
        <f t="shared" si="946"/>
        <v>-2719479.7000000095</v>
      </c>
      <c r="BQ157" s="28">
        <f t="shared" ref="BQ157:DS157" si="947">+BQ156*$C$7/1000000</f>
        <v>-2662665.5000000088</v>
      </c>
      <c r="BR157" s="28">
        <f t="shared" si="947"/>
        <v>-2606151.3750000088</v>
      </c>
      <c r="BS157" s="28">
        <f t="shared" si="947"/>
        <v>-2549937.3250000081</v>
      </c>
      <c r="BT157" s="28">
        <f t="shared" si="947"/>
        <v>-2494023.350000008</v>
      </c>
      <c r="BU157" s="28">
        <f t="shared" si="947"/>
        <v>-2438409.4500000072</v>
      </c>
      <c r="BV157" s="28">
        <f t="shared" si="947"/>
        <v>-2383095.625000007</v>
      </c>
      <c r="BW157" s="28">
        <f t="shared" si="947"/>
        <v>-2328081.875000007</v>
      </c>
      <c r="BX157" s="28">
        <f t="shared" si="947"/>
        <v>-2273368.2000000062</v>
      </c>
      <c r="BY157" s="28">
        <f t="shared" si="947"/>
        <v>-2218954.6000000061</v>
      </c>
      <c r="BZ157" s="28">
        <f t="shared" si="947"/>
        <v>-2164841.0750000062</v>
      </c>
      <c r="CA157" s="28">
        <f t="shared" si="947"/>
        <v>-2111027.6250000056</v>
      </c>
      <c r="CB157" s="28">
        <f t="shared" si="947"/>
        <v>-2057514.2500000056</v>
      </c>
      <c r="CC157" s="28">
        <f t="shared" si="947"/>
        <v>-2004300.9500000051</v>
      </c>
      <c r="CD157" s="28">
        <f t="shared" si="947"/>
        <v>-1951387.725000005</v>
      </c>
      <c r="CE157" s="28">
        <f t="shared" si="947"/>
        <v>-1898774.5750000048</v>
      </c>
      <c r="CF157" s="28">
        <f t="shared" si="947"/>
        <v>-1846461.5000000044</v>
      </c>
      <c r="CG157" s="28">
        <f t="shared" si="947"/>
        <v>-1794448.5000000044</v>
      </c>
      <c r="CH157" s="28">
        <f t="shared" si="947"/>
        <v>-1742735.5750000039</v>
      </c>
      <c r="CI157" s="28">
        <f t="shared" si="947"/>
        <v>-1691322.7250000038</v>
      </c>
      <c r="CJ157" s="28">
        <f t="shared" si="947"/>
        <v>-1640209.9500000034</v>
      </c>
      <c r="CK157" s="28">
        <f t="shared" si="947"/>
        <v>-1589397.2500000035</v>
      </c>
      <c r="CL157" s="28">
        <f t="shared" si="947"/>
        <v>-1538884.625000003</v>
      </c>
      <c r="CM157" s="28">
        <f t="shared" si="947"/>
        <v>-1488672.075000003</v>
      </c>
      <c r="CN157" s="28">
        <f t="shared" si="947"/>
        <v>-1438759.6000000027</v>
      </c>
      <c r="CO157" s="28">
        <f t="shared" si="947"/>
        <v>-1389147.2000000027</v>
      </c>
      <c r="CP157" s="28">
        <f t="shared" si="947"/>
        <v>-1339834.8750000028</v>
      </c>
      <c r="CQ157" s="28">
        <f t="shared" si="947"/>
        <v>-1290822.6250000023</v>
      </c>
      <c r="CR157" s="28">
        <f t="shared" si="947"/>
        <v>-1242110.4500000025</v>
      </c>
      <c r="CS157" s="28">
        <f t="shared" si="947"/>
        <v>-1193698.3500000022</v>
      </c>
      <c r="CT157" s="28">
        <f t="shared" si="947"/>
        <v>-1145586.3250000023</v>
      </c>
      <c r="CU157" s="28">
        <f t="shared" si="947"/>
        <v>-1097774.3750000021</v>
      </c>
      <c r="CV157" s="28">
        <f t="shared" si="947"/>
        <v>-1050262.5000000019</v>
      </c>
      <c r="CW157" s="28">
        <f t="shared" si="947"/>
        <v>-1003050.700000002</v>
      </c>
      <c r="CX157" s="28">
        <f t="shared" si="947"/>
        <v>-956138.97500000196</v>
      </c>
      <c r="CY157" s="28">
        <f t="shared" si="947"/>
        <v>-909527.32500000182</v>
      </c>
      <c r="CZ157" s="28">
        <f t="shared" si="947"/>
        <v>-863215.75000000175</v>
      </c>
      <c r="DA157" s="28">
        <f t="shared" si="947"/>
        <v>-817204.25000000175</v>
      </c>
      <c r="DB157" s="28">
        <f t="shared" si="947"/>
        <v>-771492.8250000017</v>
      </c>
      <c r="DC157" s="28">
        <f t="shared" si="947"/>
        <v>-726081.47500000161</v>
      </c>
      <c r="DD157" s="28">
        <f t="shared" si="947"/>
        <v>-680970.20000000147</v>
      </c>
      <c r="DE157" s="28">
        <f t="shared" si="947"/>
        <v>-636159.0000000014</v>
      </c>
      <c r="DF157" s="28">
        <f t="shared" si="947"/>
        <v>-591647.87500000116</v>
      </c>
      <c r="DG157" s="28">
        <f t="shared" si="947"/>
        <v>-547436.82500000112</v>
      </c>
      <c r="DH157" s="28">
        <f t="shared" si="947"/>
        <v>-503525.85000000097</v>
      </c>
      <c r="DI157" s="28">
        <f t="shared" si="947"/>
        <v>-459914.95000000094</v>
      </c>
      <c r="DJ157" s="28">
        <f t="shared" si="947"/>
        <v>-416604.12500000076</v>
      </c>
      <c r="DK157" s="28">
        <f t="shared" si="947"/>
        <v>-373593.3750000007</v>
      </c>
      <c r="DL157" s="28">
        <f t="shared" si="947"/>
        <v>-330882.70000000054</v>
      </c>
      <c r="DM157" s="28">
        <f t="shared" si="947"/>
        <v>-288472.1000000005</v>
      </c>
      <c r="DN157" s="28">
        <f t="shared" si="947"/>
        <v>-246361.57500000042</v>
      </c>
      <c r="DO157" s="28">
        <f t="shared" si="947"/>
        <v>-204551.12500000035</v>
      </c>
      <c r="DP157" s="28">
        <f t="shared" si="947"/>
        <v>-163040.75000000026</v>
      </c>
      <c r="DQ157" s="28">
        <f t="shared" si="947"/>
        <v>-121830.4500000002</v>
      </c>
      <c r="DR157" s="28">
        <f t="shared" si="947"/>
        <v>-80920.225000000137</v>
      </c>
      <c r="DS157" s="28">
        <f t="shared" si="947"/>
        <v>-40310.07500000007</v>
      </c>
    </row>
    <row r="158" spans="1:123" ht="15.75" thickBot="1" x14ac:dyDescent="0.3">
      <c r="B158" s="48" t="s">
        <v>41</v>
      </c>
      <c r="C158" s="5">
        <f>+$C$5</f>
        <v>4001000000</v>
      </c>
      <c r="D158" s="28">
        <f>+D157+D155</f>
        <v>-70328911.16666694</v>
      </c>
      <c r="E158" s="28">
        <f t="shared" ref="E158:BP158" si="948">+E157+E155</f>
        <v>-70002829.66666694</v>
      </c>
      <c r="F158" s="28">
        <f t="shared" si="948"/>
        <v>-69677048.241666928</v>
      </c>
      <c r="G158" s="28">
        <f t="shared" si="948"/>
        <v>-69351566.891666919</v>
      </c>
      <c r="H158" s="28">
        <f t="shared" si="948"/>
        <v>-69026385.616666928</v>
      </c>
      <c r="I158" s="28">
        <f t="shared" si="948"/>
        <v>-68701504.416666925</v>
      </c>
      <c r="J158" s="28">
        <f t="shared" si="948"/>
        <v>-68376923.291666925</v>
      </c>
      <c r="K158" s="28">
        <f t="shared" si="948"/>
        <v>-68052642.241666928</v>
      </c>
      <c r="L158" s="28">
        <f t="shared" si="948"/>
        <v>-67728661.266666919</v>
      </c>
      <c r="M158" s="28">
        <f t="shared" si="948"/>
        <v>-67404980.366666928</v>
      </c>
      <c r="N158" s="28">
        <f t="shared" si="948"/>
        <v>-67081599.541666925</v>
      </c>
      <c r="O158" s="28">
        <f t="shared" si="948"/>
        <v>-66758518.791666925</v>
      </c>
      <c r="P158" s="28">
        <f t="shared" si="948"/>
        <v>-66435738.116666928</v>
      </c>
      <c r="Q158" s="28">
        <f t="shared" si="948"/>
        <v>-66113257.516666926</v>
      </c>
      <c r="R158" s="28">
        <f t="shared" si="948"/>
        <v>-65791076.991666913</v>
      </c>
      <c r="S158" s="28">
        <f t="shared" si="948"/>
        <v>-65469196.541666918</v>
      </c>
      <c r="T158" s="28">
        <f t="shared" si="948"/>
        <v>-65147616.166666918</v>
      </c>
      <c r="U158" s="28">
        <f t="shared" si="948"/>
        <v>-64826335.866666913</v>
      </c>
      <c r="V158" s="28">
        <f t="shared" si="948"/>
        <v>-64505355.641666919</v>
      </c>
      <c r="W158" s="28">
        <f t="shared" si="948"/>
        <v>-64184675.491666906</v>
      </c>
      <c r="X158" s="28">
        <f t="shared" si="948"/>
        <v>-63864295.41666691</v>
      </c>
      <c r="Y158" s="28">
        <f t="shared" si="948"/>
        <v>-63544215.41666691</v>
      </c>
      <c r="Z158" s="28">
        <f t="shared" si="948"/>
        <v>-63224435.491666906</v>
      </c>
      <c r="AA158" s="28">
        <f t="shared" si="948"/>
        <v>-62904955.641666904</v>
      </c>
      <c r="AB158" s="28">
        <f t="shared" si="948"/>
        <v>-62585775.866666906</v>
      </c>
      <c r="AC158" s="28">
        <f t="shared" si="948"/>
        <v>-62266896.16666691</v>
      </c>
      <c r="AD158" s="28">
        <f t="shared" si="948"/>
        <v>-61948316.54166691</v>
      </c>
      <c r="AE158" s="28">
        <f t="shared" si="948"/>
        <v>-61630036.991666906</v>
      </c>
      <c r="AF158" s="28">
        <f t="shared" si="948"/>
        <v>-61312057.516666912</v>
      </c>
      <c r="AG158" s="28">
        <f t="shared" si="948"/>
        <v>-60994378.116666906</v>
      </c>
      <c r="AH158" s="28">
        <f t="shared" si="948"/>
        <v>-60676998.79166691</v>
      </c>
      <c r="AI158" s="28">
        <f t="shared" si="948"/>
        <v>-60359919.541666903</v>
      </c>
      <c r="AJ158" s="28">
        <f t="shared" si="948"/>
        <v>-60043140.366666898</v>
      </c>
      <c r="AK158" s="28">
        <f t="shared" si="948"/>
        <v>-59726661.266666904</v>
      </c>
      <c r="AL158" s="28">
        <f t="shared" si="948"/>
        <v>-59410482.241666898</v>
      </c>
      <c r="AM158" s="28">
        <f t="shared" si="948"/>
        <v>-59094603.291666895</v>
      </c>
      <c r="AN158" s="28">
        <f t="shared" si="948"/>
        <v>-58779024.416666895</v>
      </c>
      <c r="AO158" s="28">
        <f t="shared" si="948"/>
        <v>-58463745.616666891</v>
      </c>
      <c r="AP158" s="28">
        <f t="shared" si="948"/>
        <v>-58148766.891666897</v>
      </c>
      <c r="AQ158" s="28">
        <f t="shared" si="948"/>
        <v>-57834088.241666891</v>
      </c>
      <c r="AR158" s="28">
        <f t="shared" si="948"/>
        <v>-57519709.666666895</v>
      </c>
      <c r="AS158" s="28">
        <f t="shared" si="948"/>
        <v>-57205631.166666895</v>
      </c>
      <c r="AT158" s="28">
        <f t="shared" si="948"/>
        <v>-56891852.741666891</v>
      </c>
      <c r="AU158" s="28">
        <f t="shared" si="948"/>
        <v>-56578374.391666897</v>
      </c>
      <c r="AV158" s="28">
        <f t="shared" si="948"/>
        <v>-56265196.116666891</v>
      </c>
      <c r="AW158" s="28">
        <f t="shared" si="948"/>
        <v>-55952317.916666895</v>
      </c>
      <c r="AX158" s="28">
        <f t="shared" si="948"/>
        <v>-55639739.791666895</v>
      </c>
      <c r="AY158" s="28">
        <f t="shared" si="948"/>
        <v>-55327461.741666891</v>
      </c>
      <c r="AZ158" s="28">
        <f t="shared" si="948"/>
        <v>-55015483.766666889</v>
      </c>
      <c r="BA158" s="28">
        <f t="shared" si="948"/>
        <v>-54703805.866666883</v>
      </c>
      <c r="BB158" s="28">
        <f t="shared" si="948"/>
        <v>-54392428.041666888</v>
      </c>
      <c r="BC158" s="28">
        <f t="shared" si="948"/>
        <v>-54081350.291666888</v>
      </c>
      <c r="BD158" s="28">
        <f t="shared" si="948"/>
        <v>-53770572.616666876</v>
      </c>
      <c r="BE158" s="28">
        <f t="shared" si="948"/>
        <v>-53460095.016666874</v>
      </c>
      <c r="BF158" s="28">
        <f t="shared" si="948"/>
        <v>-53149917.491666876</v>
      </c>
      <c r="BG158" s="28">
        <f t="shared" si="948"/>
        <v>-52840040.04166688</v>
      </c>
      <c r="BH158" s="28">
        <f t="shared" si="948"/>
        <v>-52530462.66666688</v>
      </c>
      <c r="BI158" s="28">
        <f t="shared" si="948"/>
        <v>-52221185.366666876</v>
      </c>
      <c r="BJ158" s="28">
        <f t="shared" si="948"/>
        <v>-51912208.141666867</v>
      </c>
      <c r="BK158" s="28">
        <f t="shared" si="948"/>
        <v>-51603530.991666868</v>
      </c>
      <c r="BL158" s="28">
        <f t="shared" si="948"/>
        <v>-51295153.916666858</v>
      </c>
      <c r="BM158" s="28">
        <f t="shared" si="948"/>
        <v>-50987076.916666858</v>
      </c>
      <c r="BN158" s="28">
        <f t="shared" si="948"/>
        <v>-50679299.991666861</v>
      </c>
      <c r="BO158" s="28">
        <f t="shared" si="948"/>
        <v>-50371823.141666859</v>
      </c>
      <c r="BP158" s="28">
        <f t="shared" si="948"/>
        <v>-50064646.366666853</v>
      </c>
      <c r="BQ158" s="28">
        <f t="shared" ref="BQ158:DS158" si="949">+BQ157+BQ155</f>
        <v>-49757769.66666685</v>
      </c>
      <c r="BR158" s="28">
        <f t="shared" si="949"/>
        <v>-49451193.041666843</v>
      </c>
      <c r="BS158" s="28">
        <f t="shared" si="949"/>
        <v>-49144916.491666846</v>
      </c>
      <c r="BT158" s="28">
        <f t="shared" si="949"/>
        <v>-48838940.016666844</v>
      </c>
      <c r="BU158" s="28">
        <f t="shared" si="949"/>
        <v>-48533263.616666839</v>
      </c>
      <c r="BV158" s="28">
        <f t="shared" si="949"/>
        <v>-48227887.291666836</v>
      </c>
      <c r="BW158" s="28">
        <f t="shared" si="949"/>
        <v>-47922811.041666836</v>
      </c>
      <c r="BX158" s="28">
        <f t="shared" si="949"/>
        <v>-47618034.866666824</v>
      </c>
      <c r="BY158" s="28">
        <f t="shared" si="949"/>
        <v>-47313558.76666683</v>
      </c>
      <c r="BZ158" s="28">
        <f t="shared" si="949"/>
        <v>-47009382.741666824</v>
      </c>
      <c r="CA158" s="28">
        <f t="shared" si="949"/>
        <v>-46705506.791666821</v>
      </c>
      <c r="CB158" s="28">
        <f t="shared" si="949"/>
        <v>-46401930.916666821</v>
      </c>
      <c r="CC158" s="28">
        <f t="shared" si="949"/>
        <v>-46098655.116666809</v>
      </c>
      <c r="CD158" s="28">
        <f t="shared" si="949"/>
        <v>-45795679.391666807</v>
      </c>
      <c r="CE158" s="28">
        <f t="shared" si="949"/>
        <v>-45493003.741666809</v>
      </c>
      <c r="CF158" s="28">
        <f t="shared" si="949"/>
        <v>-45190628.166666813</v>
      </c>
      <c r="CG158" s="28">
        <f t="shared" si="949"/>
        <v>-44888552.666666806</v>
      </c>
      <c r="CH158" s="28">
        <f t="shared" si="949"/>
        <v>-44586777.241666801</v>
      </c>
      <c r="CI158" s="28">
        <f t="shared" si="949"/>
        <v>-44285301.891666792</v>
      </c>
      <c r="CJ158" s="28">
        <f t="shared" si="949"/>
        <v>-43984126.616666794</v>
      </c>
      <c r="CK158" s="28">
        <f t="shared" si="949"/>
        <v>-43683251.416666791</v>
      </c>
      <c r="CL158" s="28">
        <f t="shared" si="949"/>
        <v>-43382676.291666783</v>
      </c>
      <c r="CM158" s="28">
        <f t="shared" si="949"/>
        <v>-43082401.241666786</v>
      </c>
      <c r="CN158" s="28">
        <f t="shared" si="949"/>
        <v>-42782426.266666785</v>
      </c>
      <c r="CO158" s="28">
        <f t="shared" si="949"/>
        <v>-42482751.366666779</v>
      </c>
      <c r="CP158" s="28">
        <f t="shared" si="949"/>
        <v>-42183376.541666776</v>
      </c>
      <c r="CQ158" s="28">
        <f t="shared" si="949"/>
        <v>-41884301.791666776</v>
      </c>
      <c r="CR158" s="28">
        <f t="shared" si="949"/>
        <v>-41585527.116666779</v>
      </c>
      <c r="CS158" s="28">
        <f t="shared" si="949"/>
        <v>-41287052.516666777</v>
      </c>
      <c r="CT158" s="28">
        <f t="shared" si="949"/>
        <v>-40988877.991666771</v>
      </c>
      <c r="CU158" s="28">
        <f t="shared" si="949"/>
        <v>-40691003.541666768</v>
      </c>
      <c r="CV158" s="28">
        <f t="shared" si="949"/>
        <v>-40393429.166666768</v>
      </c>
      <c r="CW158" s="28">
        <f t="shared" si="949"/>
        <v>-40096154.866666764</v>
      </c>
      <c r="CX158" s="28">
        <f t="shared" si="949"/>
        <v>-39799180.641666763</v>
      </c>
      <c r="CY158" s="28">
        <f t="shared" si="949"/>
        <v>-39502506.491666764</v>
      </c>
      <c r="CZ158" s="28">
        <f t="shared" si="949"/>
        <v>-39206132.416666761</v>
      </c>
      <c r="DA158" s="28">
        <f t="shared" si="949"/>
        <v>-38910058.416666761</v>
      </c>
      <c r="DB158" s="28">
        <f t="shared" si="949"/>
        <v>-38614284.491666757</v>
      </c>
      <c r="DC158" s="28">
        <f t="shared" si="949"/>
        <v>-38318810.641666755</v>
      </c>
      <c r="DD158" s="28">
        <f t="shared" si="949"/>
        <v>-38023636.866666757</v>
      </c>
      <c r="DE158" s="28">
        <f t="shared" si="949"/>
        <v>-37728763.166666746</v>
      </c>
      <c r="DF158" s="28">
        <f t="shared" si="949"/>
        <v>-37434189.541666746</v>
      </c>
      <c r="DG158" s="28">
        <f t="shared" si="949"/>
        <v>-37139915.991666749</v>
      </c>
      <c r="DH158" s="28">
        <f t="shared" si="949"/>
        <v>-36845942.516666748</v>
      </c>
      <c r="DI158" s="28">
        <f t="shared" si="949"/>
        <v>-36552269.116666742</v>
      </c>
      <c r="DJ158" s="28">
        <f t="shared" si="949"/>
        <v>-36258895.791666739</v>
      </c>
      <c r="DK158" s="28">
        <f t="shared" si="949"/>
        <v>-35965822.541666739</v>
      </c>
      <c r="DL158" s="28">
        <f t="shared" si="949"/>
        <v>-35673049.366666734</v>
      </c>
      <c r="DM158" s="28">
        <f t="shared" si="949"/>
        <v>-35380576.266666733</v>
      </c>
      <c r="DN158" s="28">
        <f t="shared" si="949"/>
        <v>-35088403.241666734</v>
      </c>
      <c r="DO158" s="28">
        <f t="shared" si="949"/>
        <v>-34796530.291666731</v>
      </c>
      <c r="DP158" s="28">
        <f t="shared" si="949"/>
        <v>-34504957.416666724</v>
      </c>
      <c r="DQ158" s="28">
        <f t="shared" si="949"/>
        <v>-34213684.616666727</v>
      </c>
      <c r="DR158" s="28">
        <f t="shared" si="949"/>
        <v>-33922711.891666725</v>
      </c>
      <c r="DS158" s="28">
        <f t="shared" si="949"/>
        <v>-33632039.241666727</v>
      </c>
    </row>
    <row r="159" spans="1:123" ht="15.75" thickBot="1" x14ac:dyDescent="0.3">
      <c r="B159" s="51">
        <f>+(C159+1)^12-1</f>
        <v>0.11478580737649446</v>
      </c>
      <c r="C159" s="50">
        <f>+IRR(C158:DS158)</f>
        <v>9.0963127209044981E-3</v>
      </c>
    </row>
    <row r="164" spans="2:6" ht="15.75" thickBot="1" x14ac:dyDescent="0.3">
      <c r="C164" s="1">
        <v>-1</v>
      </c>
    </row>
    <row r="165" spans="2:6" ht="15.75" thickBot="1" x14ac:dyDescent="0.3">
      <c r="B165" s="63" t="s">
        <v>3</v>
      </c>
      <c r="C165" s="64" t="s">
        <v>7</v>
      </c>
      <c r="D165" s="64" t="s">
        <v>73</v>
      </c>
      <c r="E165" s="64" t="s">
        <v>106</v>
      </c>
      <c r="F165" s="65" t="s">
        <v>107</v>
      </c>
    </row>
    <row r="166" spans="2:6" x14ac:dyDescent="0.25">
      <c r="B166" s="66">
        <v>12</v>
      </c>
      <c r="C166" s="67">
        <f>-SUM(D113:O113)</f>
        <v>195048750.00000164</v>
      </c>
      <c r="D166" s="67">
        <f>-SUM(D117:O117)</f>
        <v>32300073.000000004</v>
      </c>
      <c r="E166" s="68">
        <f>+B119</f>
        <v>0.11010219309289293</v>
      </c>
      <c r="F166" s="69">
        <f>-SUM(D118:O118)</f>
        <v>4228348823.0000024</v>
      </c>
    </row>
    <row r="167" spans="2:6" x14ac:dyDescent="0.25">
      <c r="B167" s="70">
        <v>24</v>
      </c>
      <c r="C167" s="60">
        <f>(SUM(D123:AA123))*-1</f>
        <v>375093750.00000292</v>
      </c>
      <c r="D167" s="59">
        <f>(SUM(D127:AA127))*-1</f>
        <v>63915975.00000003</v>
      </c>
      <c r="E167" s="61">
        <f>+B129</f>
        <v>0.11059031272991615</v>
      </c>
      <c r="F167" s="71">
        <f>(SUM(D128:AA128))*-1</f>
        <v>4440009725.0000038</v>
      </c>
    </row>
    <row r="168" spans="2:6" x14ac:dyDescent="0.25">
      <c r="B168" s="70">
        <v>36</v>
      </c>
      <c r="C168" s="60">
        <f>(SUM(D133:AM133))*-1</f>
        <v>555138750.00000477</v>
      </c>
      <c r="D168" s="59">
        <f>(SUM(D137:AM137))*-1</f>
        <v>97260309.000000045</v>
      </c>
      <c r="E168" s="61">
        <f>+B139</f>
        <v>0.11108671666133785</v>
      </c>
      <c r="F168" s="71">
        <f>(SUM(D138:AM138))*-1</f>
        <v>4653399059.0000048</v>
      </c>
    </row>
    <row r="169" spans="2:6" x14ac:dyDescent="0.25">
      <c r="B169" s="70">
        <v>60</v>
      </c>
      <c r="C169" s="60">
        <f>(SUM(D63:BK63))*-1</f>
        <v>915228750.00000644</v>
      </c>
      <c r="D169" s="59">
        <f>(SUM(D67:BK67))*-1</f>
        <v>169134273.00000015</v>
      </c>
      <c r="E169" s="61">
        <f>B69</f>
        <v>0.11210404933338802</v>
      </c>
      <c r="F169" s="71">
        <f>(SUM(D68:BK68))*-1</f>
        <v>5085363023.0000105</v>
      </c>
    </row>
    <row r="170" spans="2:6" x14ac:dyDescent="0.25">
      <c r="B170" s="70">
        <v>84</v>
      </c>
      <c r="C170" s="60">
        <f>(SUM(D143:CI143))*-1</f>
        <v>1275318750.0000112</v>
      </c>
      <c r="D170" s="59">
        <f>(SUM(D147:CI147))*-1</f>
        <v>247921965.00000024</v>
      </c>
      <c r="E170" s="61">
        <f>+B149</f>
        <v>0.11315345711678337</v>
      </c>
      <c r="F170" s="71">
        <f>(SUM(D148:CI148))*-1</f>
        <v>5524240715.0000076</v>
      </c>
    </row>
    <row r="171" spans="2:6" ht="15.75" thickBot="1" x14ac:dyDescent="0.3">
      <c r="B171" s="72">
        <v>120</v>
      </c>
      <c r="C171" s="73">
        <f>-SUM(D153:DS153)</f>
        <v>1815453750.0000205</v>
      </c>
      <c r="D171" s="74">
        <f>-SUM(D157:DS157)</f>
        <v>379066743.00000072</v>
      </c>
      <c r="E171" s="75">
        <f>+B159</f>
        <v>0.11478580737649446</v>
      </c>
      <c r="F171" s="76">
        <f>-SUM(D158:DS158)</f>
        <v>6195520493.0000229</v>
      </c>
    </row>
    <row r="172" spans="2:6" x14ac:dyDescent="0.25">
      <c r="F172" s="62"/>
    </row>
  </sheetData>
  <mergeCells count="4">
    <mergeCell ref="G3:H3"/>
    <mergeCell ref="J3:K3"/>
    <mergeCell ref="M3:N3"/>
    <mergeCell ref="P3:Q3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4" tint="0.79998168889431442"/>
  </sheetPr>
  <dimension ref="A2:XFB169"/>
  <sheetViews>
    <sheetView showGridLines="0" zoomScale="85" zoomScaleNormal="85" workbookViewId="0">
      <selection activeCell="O10" sqref="O10"/>
    </sheetView>
  </sheetViews>
  <sheetFormatPr baseColWidth="10" defaultRowHeight="15" outlineLevelRow="2" outlineLevelCol="1" x14ac:dyDescent="0.25"/>
  <cols>
    <col min="1" max="1" width="5.5703125" customWidth="1"/>
    <col min="2" max="2" width="23.5703125" style="1" bestFit="1" customWidth="1"/>
    <col min="3" max="3" width="16.5703125" style="1" bestFit="1" customWidth="1"/>
    <col min="4" max="4" width="15.85546875" bestFit="1" customWidth="1"/>
    <col min="5" max="5" width="14.85546875" bestFit="1" customWidth="1"/>
    <col min="6" max="6" width="17" bestFit="1" customWidth="1"/>
    <col min="7" max="12" width="14.85546875" customWidth="1" outlineLevel="1"/>
    <col min="13" max="14" width="15.140625" bestFit="1" customWidth="1"/>
    <col min="15" max="15" width="14.85546875" bestFit="1" customWidth="1"/>
    <col min="16" max="17" width="15.140625" bestFit="1" customWidth="1"/>
    <col min="18" max="26" width="14.85546875" bestFit="1" customWidth="1"/>
    <col min="27" max="27" width="16.7109375" bestFit="1" customWidth="1"/>
    <col min="28" max="30" width="14.85546875" bestFit="1" customWidth="1"/>
    <col min="31" max="38" width="13.140625" bestFit="1" customWidth="1"/>
    <col min="39" max="39" width="13.85546875" bestFit="1" customWidth="1"/>
    <col min="63" max="63" width="14.140625" bestFit="1" customWidth="1"/>
    <col min="64" max="64" width="14.42578125" bestFit="1" customWidth="1"/>
    <col min="65" max="65" width="13.85546875" bestFit="1" customWidth="1"/>
    <col min="66" max="66" width="13.7109375" bestFit="1" customWidth="1"/>
    <col min="67" max="67" width="14.140625" bestFit="1" customWidth="1"/>
    <col min="68" max="68" width="13.7109375" bestFit="1" customWidth="1"/>
    <col min="69" max="69" width="14.42578125" bestFit="1" customWidth="1"/>
    <col min="70" max="70" width="13.42578125" bestFit="1" customWidth="1"/>
    <col min="71" max="71" width="13.85546875" bestFit="1" customWidth="1"/>
    <col min="72" max="73" width="14.140625" bestFit="1" customWidth="1"/>
    <col min="74" max="74" width="13.85546875" bestFit="1" customWidth="1"/>
    <col min="75" max="76" width="13.7109375" bestFit="1" customWidth="1"/>
    <col min="77" max="77" width="14.42578125" bestFit="1" customWidth="1"/>
    <col min="78" max="79" width="13.7109375" bestFit="1" customWidth="1"/>
    <col min="80" max="80" width="13.42578125" bestFit="1" customWidth="1"/>
    <col min="81" max="81" width="14.140625" bestFit="1" customWidth="1"/>
    <col min="82" max="83" width="13.85546875" bestFit="1" customWidth="1"/>
    <col min="84" max="85" width="14.140625" bestFit="1" customWidth="1"/>
    <col min="86" max="86" width="13.7109375" bestFit="1" customWidth="1"/>
    <col min="87" max="87" width="13.85546875" bestFit="1" customWidth="1"/>
  </cols>
  <sheetData>
    <row r="2" spans="1:18 16382:16382" x14ac:dyDescent="0.25"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</row>
    <row r="3" spans="1:18 16382:16382" ht="18.75" x14ac:dyDescent="0.3">
      <c r="C3" s="2"/>
      <c r="D3" s="3"/>
      <c r="F3" s="107"/>
      <c r="G3" s="126" t="s">
        <v>1</v>
      </c>
      <c r="H3" s="126"/>
      <c r="I3" s="107"/>
      <c r="J3" s="126" t="s">
        <v>74</v>
      </c>
      <c r="K3" s="126"/>
      <c r="L3" s="108" t="s">
        <v>101</v>
      </c>
      <c r="M3" s="126" t="s">
        <v>99</v>
      </c>
      <c r="N3" s="126"/>
      <c r="O3" s="107"/>
      <c r="P3" s="126" t="s">
        <v>74</v>
      </c>
      <c r="Q3" s="126"/>
      <c r="R3" s="107"/>
    </row>
    <row r="4" spans="1:18 16382:16382" ht="18.75" x14ac:dyDescent="0.3">
      <c r="F4" s="107"/>
      <c r="G4" s="109" t="s">
        <v>5</v>
      </c>
      <c r="H4" s="109" t="s">
        <v>6</v>
      </c>
      <c r="I4" s="107"/>
      <c r="J4" s="109" t="s">
        <v>5</v>
      </c>
      <c r="K4" s="109" t="s">
        <v>6</v>
      </c>
      <c r="L4" s="108" t="s">
        <v>102</v>
      </c>
      <c r="M4" s="109" t="s">
        <v>5</v>
      </c>
      <c r="N4" s="109" t="s">
        <v>6</v>
      </c>
      <c r="O4" s="107"/>
      <c r="P4" s="109" t="s">
        <v>5</v>
      </c>
      <c r="Q4" s="109" t="s">
        <v>6</v>
      </c>
      <c r="R4" s="107"/>
    </row>
    <row r="5" spans="1:18 16382:16382" x14ac:dyDescent="0.25">
      <c r="B5" s="13" t="s">
        <v>2</v>
      </c>
      <c r="C5" s="14">
        <f>+VTU!J7</f>
        <v>701000000</v>
      </c>
      <c r="D5" s="1"/>
      <c r="F5" s="110" t="s">
        <v>68</v>
      </c>
      <c r="G5" s="111">
        <f>+D25</f>
        <v>-23768490.893926684</v>
      </c>
      <c r="H5" s="111">
        <f>+D35</f>
        <v>-23941122.070578743</v>
      </c>
      <c r="I5" s="107"/>
      <c r="J5" s="111">
        <f>+D47</f>
        <v>-23768490.938605897</v>
      </c>
      <c r="K5" s="111">
        <f>+D58</f>
        <v>-23941273.861895278</v>
      </c>
      <c r="L5" s="110" t="s">
        <v>68</v>
      </c>
      <c r="M5" s="111">
        <f>+D68</f>
        <v>-19185552.166666742</v>
      </c>
      <c r="N5" s="111">
        <f>+D78</f>
        <v>-26881909.055555627</v>
      </c>
      <c r="O5" s="107"/>
      <c r="P5" s="111">
        <f>+D90</f>
        <v>-26310928.407899149</v>
      </c>
      <c r="Q5" s="111">
        <f>+D102</f>
        <v>-26611053.066034783</v>
      </c>
      <c r="R5" s="107"/>
    </row>
    <row r="6" spans="1:18 16382:16382" s="4" customFormat="1" x14ac:dyDescent="0.25">
      <c r="B6" s="15" t="s">
        <v>3</v>
      </c>
      <c r="C6" s="14">
        <f>+VTU!J8</f>
        <v>36</v>
      </c>
      <c r="D6" s="1"/>
      <c r="F6" s="110" t="s">
        <v>69</v>
      </c>
      <c r="G6" s="110">
        <f>+AM25</f>
        <v>-22811553.952261694</v>
      </c>
      <c r="H6" s="110">
        <f>+AM35</f>
        <v>-22822397.002814326</v>
      </c>
      <c r="I6" s="110"/>
      <c r="J6" s="110">
        <f>+AM47</f>
        <v>-22811553.995142087</v>
      </c>
      <c r="K6" s="110">
        <f>+AM58</f>
        <v>-22977380.550737683</v>
      </c>
      <c r="L6" s="110" t="s">
        <v>69</v>
      </c>
      <c r="M6" s="110">
        <f>+AM78</f>
        <v>-19674298.453703713</v>
      </c>
      <c r="N6" s="110">
        <f>+AM78</f>
        <v>-19674298.453703713</v>
      </c>
      <c r="O6" s="110"/>
      <c r="P6" s="110">
        <f>+AM90</f>
        <v>-263824098.13744083</v>
      </c>
      <c r="Q6" s="110">
        <f>+AM102</f>
        <v>-263933197.35667852</v>
      </c>
      <c r="R6" s="110"/>
    </row>
    <row r="7" spans="1:18 16382:16382" s="11" customFormat="1" ht="30" x14ac:dyDescent="0.25">
      <c r="B7" s="16" t="s">
        <v>57</v>
      </c>
      <c r="C7" s="17">
        <v>1200</v>
      </c>
      <c r="D7" s="18" t="s">
        <v>75</v>
      </c>
      <c r="E7" s="12"/>
      <c r="F7" s="110" t="s">
        <v>7</v>
      </c>
      <c r="G7" s="110">
        <f>CUMIPMT($C$14,$C$6,$C$19,1,C6,0)</f>
        <v>-119231664.28427982</v>
      </c>
      <c r="H7" s="110">
        <f>CUMIPMT($D$14,$C$6,$C$29,1,C6,0)</f>
        <v>-125194265.16466498</v>
      </c>
      <c r="I7" s="112"/>
      <c r="J7" s="110">
        <f>+SUM(D41:AM41)</f>
        <v>-119231664.28427984</v>
      </c>
      <c r="K7" s="110">
        <f>+SUM(D52:AM52)</f>
        <v>-125194265.16466486</v>
      </c>
      <c r="L7" s="110" t="s">
        <v>7</v>
      </c>
      <c r="M7" s="110">
        <f>+SUM(D63:AM63)</f>
        <v>-163858750.00000164</v>
      </c>
      <c r="N7" s="110">
        <f>+SUM(D73:AM73)</f>
        <v>-118877916.66666806</v>
      </c>
      <c r="O7" s="112"/>
      <c r="P7" s="110">
        <f>+SUM(D84:AM84)</f>
        <v>-140723184.03946242</v>
      </c>
      <c r="Q7" s="110">
        <f>+SUM(D96:AM96)</f>
        <v>-147424288.04134256</v>
      </c>
      <c r="R7" s="112"/>
    </row>
    <row r="8" spans="1:18 16382:16382" x14ac:dyDescent="0.25">
      <c r="B8" s="19" t="s">
        <v>58</v>
      </c>
      <c r="C8" s="20">
        <f>42829/1000000</f>
        <v>4.2828999999999999E-2</v>
      </c>
      <c r="D8" s="19" t="s">
        <v>56</v>
      </c>
      <c r="F8" s="111" t="s">
        <v>60</v>
      </c>
      <c r="G8" s="111">
        <f>CUMPRINC($C$13,$C$6,$C$19,1,C6,0)</f>
        <v>-701000000.00000012</v>
      </c>
      <c r="H8" s="111">
        <f>CUMPRINC($D$13,$C$6,$C$19,1,C6,0)</f>
        <v>-701000000</v>
      </c>
      <c r="I8" s="107"/>
      <c r="J8" s="111">
        <f>+SUM(D42:AM42)</f>
        <v>-701000000</v>
      </c>
      <c r="K8" s="111">
        <f>+SUM(D53:AM53)</f>
        <v>-701000000</v>
      </c>
      <c r="L8" s="111" t="s">
        <v>60</v>
      </c>
      <c r="M8" s="111">
        <f>+SUM(D64:AM64)</f>
        <v>-420599999.99999982</v>
      </c>
      <c r="N8" s="111">
        <f>+SUM(D74:AM74)</f>
        <v>-700999999.99999964</v>
      </c>
      <c r="O8" s="107"/>
      <c r="P8" s="111">
        <f>+SUM(D85:AM85)</f>
        <v>-446740266.79194242</v>
      </c>
      <c r="Q8" s="111">
        <f>+SUM(D97:AM97)</f>
        <v>-446740266.79194242</v>
      </c>
      <c r="R8" s="107"/>
    </row>
    <row r="9" spans="1:18 16382:16382" x14ac:dyDescent="0.25">
      <c r="F9" s="111" t="s">
        <v>61</v>
      </c>
      <c r="G9" s="111">
        <f>+D19*C6</f>
        <v>-820231664.28427982</v>
      </c>
      <c r="H9" s="111">
        <f>+SUM(H7:H8)</f>
        <v>-826194265.16466498</v>
      </c>
      <c r="I9" s="107"/>
      <c r="J9" s="111">
        <f>+SUM(J7:J8)</f>
        <v>-820231664.28427982</v>
      </c>
      <c r="K9" s="111">
        <f>+SUM(K7:K8)</f>
        <v>-826194265.16466486</v>
      </c>
      <c r="L9" s="111" t="s">
        <v>61</v>
      </c>
      <c r="M9" s="111">
        <f>+SUM(M7:M8)</f>
        <v>-584458750.00000143</v>
      </c>
      <c r="N9" s="111">
        <f>+SUM(N7:N8)</f>
        <v>-819877916.6666677</v>
      </c>
      <c r="O9" s="107"/>
      <c r="P9" s="111">
        <f>+SUM(P7:P8)</f>
        <v>-587463450.83140481</v>
      </c>
      <c r="Q9" s="111">
        <f>+SUM(Q7:Q8)</f>
        <v>-594164554.83328497</v>
      </c>
      <c r="R9" s="107"/>
      <c r="XFB9" s="5"/>
    </row>
    <row r="10" spans="1:18 16382:16382" ht="23.25" x14ac:dyDescent="0.35">
      <c r="B10" s="26" t="s">
        <v>65</v>
      </c>
      <c r="C10" s="21" t="s">
        <v>117</v>
      </c>
      <c r="D10" s="21" t="s">
        <v>118</v>
      </c>
      <c r="F10" s="111" t="s">
        <v>35</v>
      </c>
      <c r="G10" s="111">
        <f>+SUM(D24:AM24)</f>
        <v>-18209142.947111014</v>
      </c>
      <c r="H10" s="111">
        <f>+SUM(D34:AM34)</f>
        <v>-18304064.60212449</v>
      </c>
      <c r="I10" s="107"/>
      <c r="J10" s="111">
        <f>+SUM(D46:AM46)</f>
        <v>-18209142.981339954</v>
      </c>
      <c r="K10" s="111">
        <f>+SUM(D57:AM57)</f>
        <v>-18341512.720884491</v>
      </c>
      <c r="L10" s="111" t="s">
        <v>35</v>
      </c>
      <c r="M10" s="111">
        <f>+SUM(D67:AM67)</f>
        <v>-25976957.000000045</v>
      </c>
      <c r="N10" s="111">
        <f>+SUM(D77:AM77)</f>
        <v>-17369144.333333354</v>
      </c>
      <c r="O10" s="107"/>
      <c r="P10" s="111">
        <f>+SUM(D89:AM89)</f>
        <v>-10934434.186062267</v>
      </c>
      <c r="Q10" s="111">
        <f>+SUM(D101:AM101)</f>
        <v>-11059161.571824644</v>
      </c>
      <c r="R10" s="107"/>
    </row>
    <row r="11" spans="1:18 16382:16382" x14ac:dyDescent="0.25">
      <c r="B11" s="22" t="s">
        <v>0</v>
      </c>
      <c r="C11" s="23">
        <v>4.4999999999999998E-2</v>
      </c>
      <c r="D11" s="23">
        <v>4.4999999999999998E-2</v>
      </c>
      <c r="F11" s="111" t="s">
        <v>72</v>
      </c>
      <c r="G11" s="111">
        <v>0</v>
      </c>
      <c r="H11" s="111">
        <v>0</v>
      </c>
      <c r="I11" s="107"/>
      <c r="J11" s="111">
        <f>+SUM(D44:AM44)</f>
        <v>-1.541844</v>
      </c>
      <c r="K11" s="111">
        <f>+SUM(D55:AM55)</f>
        <v>-1.541844</v>
      </c>
      <c r="L11" s="111" t="s">
        <v>72</v>
      </c>
      <c r="M11" s="111">
        <v>0</v>
      </c>
      <c r="N11" s="111">
        <v>0</v>
      </c>
      <c r="O11" s="107"/>
      <c r="P11" s="111">
        <f>+SUM(D87:AM87)</f>
        <v>-1.541844</v>
      </c>
      <c r="Q11" s="111">
        <f>+SUM(D99:AM99)</f>
        <v>-1.541844</v>
      </c>
      <c r="R11" s="107"/>
    </row>
    <row r="12" spans="1:18 16382:16382" x14ac:dyDescent="0.25">
      <c r="B12" s="22" t="s">
        <v>59</v>
      </c>
      <c r="C12" s="23">
        <v>0.06</v>
      </c>
      <c r="D12" s="23">
        <v>6.5000000000000002E-2</v>
      </c>
      <c r="F12" s="111" t="s">
        <v>9</v>
      </c>
      <c r="G12" s="113">
        <f>+IRR(C25:AM25)</f>
        <v>1.0090432401869354E-2</v>
      </c>
      <c r="H12" s="113">
        <f>+IRR(C35:AM35)</f>
        <v>1.0523509990845614E-2</v>
      </c>
      <c r="I12" s="114"/>
      <c r="J12" s="113">
        <f>+IRR(C47:AM47)</f>
        <v>1.009043251166597E-2</v>
      </c>
      <c r="K12" s="113">
        <f>+IRR(C58:AM58)</f>
        <v>1.0514139674279388E-2</v>
      </c>
      <c r="L12" s="111" t="s">
        <v>9</v>
      </c>
      <c r="M12" s="113">
        <f>+IRR(C68:AM68)</f>
        <v>-7.6117143900780171E-3</v>
      </c>
      <c r="N12" s="113">
        <f>+IRR(C78:AM78)</f>
        <v>1.0510137679985432E-2</v>
      </c>
      <c r="O12" s="107"/>
      <c r="P12" s="113">
        <f>+IRR(C90:AM90)</f>
        <v>9.4545515118289458E-3</v>
      </c>
      <c r="Q12" s="113">
        <f>+IRR(C102:AM102)</f>
        <v>9.8803426382441106E-3</v>
      </c>
      <c r="R12" s="107"/>
    </row>
    <row r="13" spans="1:18 16382:16382" x14ac:dyDescent="0.25">
      <c r="A13" s="3"/>
      <c r="B13" s="24" t="s">
        <v>8</v>
      </c>
      <c r="C13" s="25">
        <f>+((C11+C12)/12+1)^12-1</f>
        <v>0.11020345045182389</v>
      </c>
      <c r="D13" s="25">
        <f>+((D11+D12)/12+1)^12-1</f>
        <v>0.11571883619521484</v>
      </c>
      <c r="F13" s="111" t="s">
        <v>62</v>
      </c>
      <c r="G13" s="113">
        <f>+(1+G12)^(12)-1</f>
        <v>0.12803633734828446</v>
      </c>
      <c r="H13" s="113">
        <f>+(1+H12)^(12)-1</f>
        <v>0.13385380756361198</v>
      </c>
      <c r="I13" s="114"/>
      <c r="J13" s="113">
        <f>+(1+J12)^(12)-1</f>
        <v>0.1280363388196919</v>
      </c>
      <c r="K13" s="113">
        <f>+(1+K12)^(12)-1</f>
        <v>0.13372764688936756</v>
      </c>
      <c r="L13" s="111" t="s">
        <v>62</v>
      </c>
      <c r="M13" s="113">
        <f>+(1+M12)^(12)-1</f>
        <v>-8.7612032152768138E-2</v>
      </c>
      <c r="N13" s="113">
        <f>+(1+N12)^(12)-1</f>
        <v>0.1336737685013063</v>
      </c>
      <c r="O13" s="107"/>
      <c r="P13" s="113">
        <f>+(1+P12)^(12)-1</f>
        <v>0.11954420605751759</v>
      </c>
      <c r="Q13" s="113">
        <f>+(1+Q12)^(12)-1</f>
        <v>0.12522409839458959</v>
      </c>
      <c r="R13" s="107"/>
    </row>
    <row r="14" spans="1:18 16382:16382" x14ac:dyDescent="0.25">
      <c r="B14" s="24" t="s">
        <v>4</v>
      </c>
      <c r="C14" s="25">
        <f>+(1+C13)^(0.0833333333333333)-1</f>
        <v>8.7500000000000355E-3</v>
      </c>
      <c r="D14" s="25">
        <f>+(1+D13)^(0.0833333333333333)-1</f>
        <v>9.1666666666667673E-3</v>
      </c>
    </row>
    <row r="15" spans="1:18 16382:16382" hidden="1" x14ac:dyDescent="0.25"/>
    <row r="16" spans="1:18 16382:16382" hidden="1" x14ac:dyDescent="0.25"/>
    <row r="17" spans="2:39" ht="18.75" hidden="1" x14ac:dyDescent="0.3">
      <c r="B17" s="30" t="s">
        <v>66</v>
      </c>
      <c r="C17" s="29">
        <v>0</v>
      </c>
      <c r="D17" s="29">
        <v>1</v>
      </c>
      <c r="E17" s="29">
        <f>+D17+1</f>
        <v>2</v>
      </c>
      <c r="F17" s="29">
        <f t="shared" ref="F17:AM17" si="0">+E17+1</f>
        <v>3</v>
      </c>
      <c r="G17" s="29">
        <f t="shared" si="0"/>
        <v>4</v>
      </c>
      <c r="H17" s="29">
        <f t="shared" si="0"/>
        <v>5</v>
      </c>
      <c r="I17" s="29">
        <f t="shared" si="0"/>
        <v>6</v>
      </c>
      <c r="J17" s="29">
        <f t="shared" si="0"/>
        <v>7</v>
      </c>
      <c r="K17" s="29">
        <f t="shared" si="0"/>
        <v>8</v>
      </c>
      <c r="L17" s="29">
        <f t="shared" si="0"/>
        <v>9</v>
      </c>
      <c r="M17" s="29">
        <f t="shared" si="0"/>
        <v>10</v>
      </c>
      <c r="N17" s="29">
        <f t="shared" si="0"/>
        <v>11</v>
      </c>
      <c r="O17" s="29">
        <f t="shared" si="0"/>
        <v>12</v>
      </c>
      <c r="P17" s="29">
        <f t="shared" si="0"/>
        <v>13</v>
      </c>
      <c r="Q17" s="29">
        <f t="shared" si="0"/>
        <v>14</v>
      </c>
      <c r="R17" s="29">
        <f t="shared" si="0"/>
        <v>15</v>
      </c>
      <c r="S17" s="29">
        <f t="shared" si="0"/>
        <v>16</v>
      </c>
      <c r="T17" s="29">
        <f t="shared" si="0"/>
        <v>17</v>
      </c>
      <c r="U17" s="29">
        <f t="shared" si="0"/>
        <v>18</v>
      </c>
      <c r="V17" s="29">
        <f t="shared" si="0"/>
        <v>19</v>
      </c>
      <c r="W17" s="29">
        <f t="shared" si="0"/>
        <v>20</v>
      </c>
      <c r="X17" s="29">
        <f t="shared" si="0"/>
        <v>21</v>
      </c>
      <c r="Y17" s="29">
        <f t="shared" si="0"/>
        <v>22</v>
      </c>
      <c r="Z17" s="29">
        <f t="shared" si="0"/>
        <v>23</v>
      </c>
      <c r="AA17" s="29">
        <f t="shared" si="0"/>
        <v>24</v>
      </c>
      <c r="AB17" s="29">
        <f t="shared" si="0"/>
        <v>25</v>
      </c>
      <c r="AC17" s="29">
        <f t="shared" si="0"/>
        <v>26</v>
      </c>
      <c r="AD17" s="29">
        <f t="shared" si="0"/>
        <v>27</v>
      </c>
      <c r="AE17" s="29">
        <f t="shared" si="0"/>
        <v>28</v>
      </c>
      <c r="AF17" s="29">
        <f t="shared" si="0"/>
        <v>29</v>
      </c>
      <c r="AG17" s="29">
        <f t="shared" si="0"/>
        <v>30</v>
      </c>
      <c r="AH17" s="29">
        <f t="shared" si="0"/>
        <v>31</v>
      </c>
      <c r="AI17" s="29">
        <f t="shared" si="0"/>
        <v>32</v>
      </c>
      <c r="AJ17" s="29">
        <f t="shared" si="0"/>
        <v>33</v>
      </c>
      <c r="AK17" s="29">
        <f t="shared" si="0"/>
        <v>34</v>
      </c>
      <c r="AL17" s="29">
        <f t="shared" si="0"/>
        <v>35</v>
      </c>
      <c r="AM17" s="29">
        <f t="shared" si="0"/>
        <v>36</v>
      </c>
    </row>
    <row r="18" spans="2:39" ht="18.75" hidden="1" outlineLevel="1" x14ac:dyDescent="0.3">
      <c r="B18" s="30" t="s">
        <v>1</v>
      </c>
      <c r="C18" s="29" t="s">
        <v>34</v>
      </c>
      <c r="D18" s="29" t="s">
        <v>10</v>
      </c>
      <c r="E18" s="29" t="s">
        <v>11</v>
      </c>
      <c r="F18" s="29" t="s">
        <v>12</v>
      </c>
      <c r="G18" s="29" t="s">
        <v>13</v>
      </c>
      <c r="H18" s="29" t="s">
        <v>14</v>
      </c>
      <c r="I18" s="29" t="s">
        <v>15</v>
      </c>
      <c r="J18" s="29" t="s">
        <v>16</v>
      </c>
      <c r="K18" s="29" t="s">
        <v>17</v>
      </c>
      <c r="L18" s="29" t="s">
        <v>18</v>
      </c>
      <c r="M18" s="29" t="s">
        <v>19</v>
      </c>
      <c r="N18" s="29" t="s">
        <v>20</v>
      </c>
      <c r="O18" s="29" t="s">
        <v>21</v>
      </c>
      <c r="P18" s="29" t="s">
        <v>22</v>
      </c>
      <c r="Q18" s="29" t="s">
        <v>23</v>
      </c>
      <c r="R18" s="29" t="s">
        <v>24</v>
      </c>
      <c r="S18" s="29" t="s">
        <v>25</v>
      </c>
      <c r="T18" s="29" t="s">
        <v>26</v>
      </c>
      <c r="U18" s="29" t="s">
        <v>27</v>
      </c>
      <c r="V18" s="29" t="s">
        <v>28</v>
      </c>
      <c r="W18" s="29" t="s">
        <v>29</v>
      </c>
      <c r="X18" s="29" t="s">
        <v>30</v>
      </c>
      <c r="Y18" s="29" t="s">
        <v>31</v>
      </c>
      <c r="Z18" s="29" t="s">
        <v>32</v>
      </c>
      <c r="AA18" s="29" t="s">
        <v>33</v>
      </c>
      <c r="AB18" s="29" t="s">
        <v>42</v>
      </c>
      <c r="AC18" s="29" t="s">
        <v>43</v>
      </c>
      <c r="AD18" s="29" t="s">
        <v>44</v>
      </c>
      <c r="AE18" s="29" t="s">
        <v>45</v>
      </c>
      <c r="AF18" s="29" t="s">
        <v>46</v>
      </c>
      <c r="AG18" s="29" t="s">
        <v>47</v>
      </c>
      <c r="AH18" s="29" t="s">
        <v>48</v>
      </c>
      <c r="AI18" s="29" t="s">
        <v>49</v>
      </c>
      <c r="AJ18" s="29" t="s">
        <v>50</v>
      </c>
      <c r="AK18" s="29" t="s">
        <v>51</v>
      </c>
      <c r="AL18" s="29" t="s">
        <v>52</v>
      </c>
      <c r="AM18" s="29" t="s">
        <v>53</v>
      </c>
    </row>
    <row r="19" spans="2:39" hidden="1" outlineLevel="1" x14ac:dyDescent="0.25">
      <c r="B19" s="27" t="s">
        <v>54</v>
      </c>
      <c r="C19" s="28">
        <f>+C5</f>
        <v>701000000</v>
      </c>
      <c r="D19" s="28">
        <f>PMT($C$14,$C$6,$C$19,0)</f>
        <v>-22784212.89678555</v>
      </c>
      <c r="E19" s="28">
        <f>+D19</f>
        <v>-22784212.89678555</v>
      </c>
      <c r="F19" s="28">
        <f t="shared" ref="F19:U19" si="1">+E19</f>
        <v>-22784212.89678555</v>
      </c>
      <c r="G19" s="28">
        <f t="shared" si="1"/>
        <v>-22784212.89678555</v>
      </c>
      <c r="H19" s="28">
        <f t="shared" si="1"/>
        <v>-22784212.89678555</v>
      </c>
      <c r="I19" s="28">
        <f t="shared" si="1"/>
        <v>-22784212.89678555</v>
      </c>
      <c r="J19" s="28">
        <f t="shared" si="1"/>
        <v>-22784212.89678555</v>
      </c>
      <c r="K19" s="28">
        <f t="shared" si="1"/>
        <v>-22784212.89678555</v>
      </c>
      <c r="L19" s="28">
        <f t="shared" si="1"/>
        <v>-22784212.89678555</v>
      </c>
      <c r="M19" s="28">
        <f t="shared" si="1"/>
        <v>-22784212.89678555</v>
      </c>
      <c r="N19" s="28">
        <f t="shared" si="1"/>
        <v>-22784212.89678555</v>
      </c>
      <c r="O19" s="28">
        <f t="shared" si="1"/>
        <v>-22784212.89678555</v>
      </c>
      <c r="P19" s="28">
        <f t="shared" si="1"/>
        <v>-22784212.89678555</v>
      </c>
      <c r="Q19" s="28">
        <f t="shared" si="1"/>
        <v>-22784212.89678555</v>
      </c>
      <c r="R19" s="28">
        <f t="shared" si="1"/>
        <v>-22784212.89678555</v>
      </c>
      <c r="S19" s="28">
        <f t="shared" si="1"/>
        <v>-22784212.89678555</v>
      </c>
      <c r="T19" s="28">
        <f t="shared" si="1"/>
        <v>-22784212.89678555</v>
      </c>
      <c r="U19" s="28">
        <f t="shared" si="1"/>
        <v>-22784212.89678555</v>
      </c>
      <c r="V19" s="28">
        <f>+U19</f>
        <v>-22784212.89678555</v>
      </c>
      <c r="W19" s="28">
        <f t="shared" ref="W19:AM19" si="2">+V19</f>
        <v>-22784212.89678555</v>
      </c>
      <c r="X19" s="28">
        <f t="shared" si="2"/>
        <v>-22784212.89678555</v>
      </c>
      <c r="Y19" s="28">
        <f t="shared" si="2"/>
        <v>-22784212.89678555</v>
      </c>
      <c r="Z19" s="28">
        <f t="shared" si="2"/>
        <v>-22784212.89678555</v>
      </c>
      <c r="AA19" s="28">
        <f t="shared" si="2"/>
        <v>-22784212.89678555</v>
      </c>
      <c r="AB19" s="28">
        <f t="shared" si="2"/>
        <v>-22784212.89678555</v>
      </c>
      <c r="AC19" s="28">
        <f t="shared" si="2"/>
        <v>-22784212.89678555</v>
      </c>
      <c r="AD19" s="28">
        <f t="shared" si="2"/>
        <v>-22784212.89678555</v>
      </c>
      <c r="AE19" s="28">
        <f t="shared" si="2"/>
        <v>-22784212.89678555</v>
      </c>
      <c r="AF19" s="28">
        <f t="shared" si="2"/>
        <v>-22784212.89678555</v>
      </c>
      <c r="AG19" s="28">
        <f t="shared" si="2"/>
        <v>-22784212.89678555</v>
      </c>
      <c r="AH19" s="28">
        <f t="shared" si="2"/>
        <v>-22784212.89678555</v>
      </c>
      <c r="AI19" s="28">
        <f t="shared" si="2"/>
        <v>-22784212.89678555</v>
      </c>
      <c r="AJ19" s="28">
        <f t="shared" si="2"/>
        <v>-22784212.89678555</v>
      </c>
      <c r="AK19" s="28">
        <f t="shared" si="2"/>
        <v>-22784212.89678555</v>
      </c>
      <c r="AL19" s="28">
        <f t="shared" si="2"/>
        <v>-22784212.89678555</v>
      </c>
      <c r="AM19" s="28">
        <f t="shared" si="2"/>
        <v>-22784212.89678555</v>
      </c>
    </row>
    <row r="20" spans="2:39" hidden="1" outlineLevel="1" x14ac:dyDescent="0.25">
      <c r="B20" s="27" t="s">
        <v>37</v>
      </c>
      <c r="C20" s="27"/>
      <c r="D20" s="28">
        <f>CUMIPMT($C$14,$C$6,$C$19,D17,D17,0)</f>
        <v>-6133750.0000000261</v>
      </c>
      <c r="E20" s="28">
        <f t="shared" ref="E20:AM20" si="3">CUMIPMT($C$14,$C$6,$C$19,E17,E17,0)</f>
        <v>-5988058.4496531524</v>
      </c>
      <c r="F20" s="28">
        <f t="shared" si="3"/>
        <v>-5841092.0982407443</v>
      </c>
      <c r="G20" s="28">
        <f t="shared" si="3"/>
        <v>-5692839.7912534773</v>
      </c>
      <c r="H20" s="28">
        <f t="shared" si="3"/>
        <v>-5543290.2765800729</v>
      </c>
      <c r="I20" s="28">
        <f t="shared" si="3"/>
        <v>-5392432.2036532722</v>
      </c>
      <c r="J20" s="28">
        <f t="shared" si="3"/>
        <v>-5240254.1225883625</v>
      </c>
      <c r="K20" s="28">
        <f t="shared" si="3"/>
        <v>-5086744.4833141379</v>
      </c>
      <c r="L20" s="28">
        <f t="shared" si="3"/>
        <v>-4931891.6346962601</v>
      </c>
      <c r="M20" s="28">
        <f t="shared" si="3"/>
        <v>-4775683.823652979</v>
      </c>
      <c r="N20" s="28">
        <f t="shared" si="3"/>
        <v>-4618109.1942630671</v>
      </c>
      <c r="O20" s="28">
        <f t="shared" si="3"/>
        <v>-4459155.7868659981</v>
      </c>
      <c r="P20" s="28">
        <f t="shared" si="3"/>
        <v>-4298811.5371542014</v>
      </c>
      <c r="Q20" s="28">
        <f t="shared" si="3"/>
        <v>-4137064.2752574272</v>
      </c>
      <c r="R20" s="28">
        <f t="shared" si="3"/>
        <v>-3973901.724819053</v>
      </c>
      <c r="S20" s="28">
        <f t="shared" si="3"/>
        <v>-3809311.5020643473</v>
      </c>
      <c r="T20" s="28">
        <f t="shared" si="3"/>
        <v>-3643281.1148605309</v>
      </c>
      <c r="U20" s="28">
        <f t="shared" si="3"/>
        <v>-3475797.9617686905</v>
      </c>
      <c r="V20" s="28">
        <f t="shared" si="3"/>
        <v>-3306849.3310872912</v>
      </c>
      <c r="W20" s="28">
        <f t="shared" si="3"/>
        <v>-3136422.3998874314</v>
      </c>
      <c r="X20" s="28">
        <f t="shared" si="3"/>
        <v>-2964504.2330395728</v>
      </c>
      <c r="Y20" s="28">
        <f t="shared" si="3"/>
        <v>-2791081.7822317965</v>
      </c>
      <c r="Z20" s="28">
        <f t="shared" si="3"/>
        <v>-2616141.8849794455</v>
      </c>
      <c r="AA20" s="28">
        <f t="shared" si="3"/>
        <v>-2439671.2636261396</v>
      </c>
      <c r="AB20" s="28">
        <f t="shared" si="3"/>
        <v>-2261656.524335999</v>
      </c>
      <c r="AC20" s="28">
        <f t="shared" si="3"/>
        <v>-2082084.1560770646</v>
      </c>
      <c r="AD20" s="28">
        <f t="shared" si="3"/>
        <v>-1900940.5295958593</v>
      </c>
      <c r="AE20" s="28">
        <f t="shared" si="3"/>
        <v>-1718211.896382954</v>
      </c>
      <c r="AF20" s="28">
        <f t="shared" si="3"/>
        <v>-1533884.3876294307</v>
      </c>
      <c r="AG20" s="28">
        <f t="shared" si="3"/>
        <v>-1347944.0131743103</v>
      </c>
      <c r="AH20" s="28">
        <f t="shared" si="3"/>
        <v>-1160376.6604427099</v>
      </c>
      <c r="AI20" s="28">
        <f t="shared" si="3"/>
        <v>-971168.09337471426</v>
      </c>
      <c r="AJ20" s="28">
        <f t="shared" si="3"/>
        <v>-780303.95134487003</v>
      </c>
      <c r="AK20" s="28">
        <f t="shared" si="3"/>
        <v>-587769.74807225913</v>
      </c>
      <c r="AL20" s="28">
        <f t="shared" si="3"/>
        <v>-393550.87052101642</v>
      </c>
      <c r="AM20" s="28">
        <f t="shared" si="3"/>
        <v>-197632.57779120281</v>
      </c>
    </row>
    <row r="21" spans="2:39" hidden="1" outlineLevel="1" x14ac:dyDescent="0.25">
      <c r="B21" s="27" t="s">
        <v>36</v>
      </c>
      <c r="C21" s="27"/>
      <c r="D21" s="28">
        <f t="shared" ref="D21:AM21" si="4">CUMPRINC($C$14,$C$6,$C$19,D17,D17,0)</f>
        <v>-16650462.896785524</v>
      </c>
      <c r="E21" s="28">
        <f t="shared" si="4"/>
        <v>-16796154.447132397</v>
      </c>
      <c r="F21" s="28">
        <f t="shared" si="4"/>
        <v>-16943120.798544805</v>
      </c>
      <c r="G21" s="28">
        <f t="shared" si="4"/>
        <v>-17091373.105532072</v>
      </c>
      <c r="H21" s="28">
        <f t="shared" si="4"/>
        <v>-17240922.620205477</v>
      </c>
      <c r="I21" s="28">
        <f t="shared" si="4"/>
        <v>-17391780.693132278</v>
      </c>
      <c r="J21" s="28">
        <f t="shared" si="4"/>
        <v>-17543958.774197187</v>
      </c>
      <c r="K21" s="28">
        <f t="shared" si="4"/>
        <v>-17697468.413471412</v>
      </c>
      <c r="L21" s="28">
        <f t="shared" si="4"/>
        <v>-17852321.26208929</v>
      </c>
      <c r="M21" s="28">
        <f t="shared" si="4"/>
        <v>-18008529.073132571</v>
      </c>
      <c r="N21" s="28">
        <f t="shared" si="4"/>
        <v>-18166103.702522483</v>
      </c>
      <c r="O21" s="28">
        <f t="shared" si="4"/>
        <v>-18325057.109919552</v>
      </c>
      <c r="P21" s="28">
        <f t="shared" si="4"/>
        <v>-18485401.359631348</v>
      </c>
      <c r="Q21" s="28">
        <f t="shared" si="4"/>
        <v>-18647148.621528123</v>
      </c>
      <c r="R21" s="28">
        <f t="shared" si="4"/>
        <v>-18810311.171966497</v>
      </c>
      <c r="S21" s="28">
        <f t="shared" si="4"/>
        <v>-18974901.394721203</v>
      </c>
      <c r="T21" s="28">
        <f t="shared" si="4"/>
        <v>-19140931.781925019</v>
      </c>
      <c r="U21" s="28">
        <f t="shared" si="4"/>
        <v>-19308414.935016859</v>
      </c>
      <c r="V21" s="28">
        <f t="shared" si="4"/>
        <v>-19477363.565698259</v>
      </c>
      <c r="W21" s="28">
        <f t="shared" si="4"/>
        <v>-19647790.496898118</v>
      </c>
      <c r="X21" s="28">
        <f t="shared" si="4"/>
        <v>-19819708.663745977</v>
      </c>
      <c r="Y21" s="28">
        <f t="shared" si="4"/>
        <v>-19993131.114553753</v>
      </c>
      <c r="Z21" s="28">
        <f t="shared" si="4"/>
        <v>-20168071.011806104</v>
      </c>
      <c r="AA21" s="28">
        <f t="shared" si="4"/>
        <v>-20344541.63315941</v>
      </c>
      <c r="AB21" s="28">
        <f t="shared" si="4"/>
        <v>-20522556.372449551</v>
      </c>
      <c r="AC21" s="28">
        <f t="shared" si="4"/>
        <v>-20702128.740708485</v>
      </c>
      <c r="AD21" s="28">
        <f t="shared" si="4"/>
        <v>-20883272.36718969</v>
      </c>
      <c r="AE21" s="28">
        <f t="shared" si="4"/>
        <v>-21066001.000402596</v>
      </c>
      <c r="AF21" s="28">
        <f t="shared" si="4"/>
        <v>-21250328.509156119</v>
      </c>
      <c r="AG21" s="28">
        <f t="shared" si="4"/>
        <v>-21436268.883611239</v>
      </c>
      <c r="AH21" s="28">
        <f t="shared" si="4"/>
        <v>-21623836.23634284</v>
      </c>
      <c r="AI21" s="28">
        <f t="shared" si="4"/>
        <v>-21813044.803410836</v>
      </c>
      <c r="AJ21" s="28">
        <f t="shared" si="4"/>
        <v>-22003908.94544068</v>
      </c>
      <c r="AK21" s="28">
        <f t="shared" si="4"/>
        <v>-22196443.148713291</v>
      </c>
      <c r="AL21" s="28">
        <f t="shared" si="4"/>
        <v>-22390662.026264533</v>
      </c>
      <c r="AM21" s="28">
        <f t="shared" si="4"/>
        <v>-22586580.318994347</v>
      </c>
    </row>
    <row r="22" spans="2:39" hidden="1" outlineLevel="1" x14ac:dyDescent="0.25">
      <c r="B22" s="27" t="s">
        <v>38</v>
      </c>
      <c r="C22" s="27"/>
      <c r="D22" s="28">
        <f>+SUM(D20:D21)</f>
        <v>-22784212.89678555</v>
      </c>
      <c r="E22" s="28">
        <f>+SUM(E20:E21)</f>
        <v>-22784212.89678555</v>
      </c>
      <c r="F22" s="28">
        <f t="shared" ref="F22:AM22" si="5">+SUM(F20:F21)</f>
        <v>-22784212.89678555</v>
      </c>
      <c r="G22" s="28">
        <f t="shared" si="5"/>
        <v>-22784212.89678555</v>
      </c>
      <c r="H22" s="28">
        <f t="shared" si="5"/>
        <v>-22784212.89678555</v>
      </c>
      <c r="I22" s="28">
        <f t="shared" si="5"/>
        <v>-22784212.89678555</v>
      </c>
      <c r="J22" s="28">
        <f t="shared" si="5"/>
        <v>-22784212.89678555</v>
      </c>
      <c r="K22" s="28">
        <f t="shared" si="5"/>
        <v>-22784212.89678555</v>
      </c>
      <c r="L22" s="28">
        <f t="shared" si="5"/>
        <v>-22784212.89678555</v>
      </c>
      <c r="M22" s="28">
        <f t="shared" si="5"/>
        <v>-22784212.89678555</v>
      </c>
      <c r="N22" s="28">
        <f t="shared" si="5"/>
        <v>-22784212.89678555</v>
      </c>
      <c r="O22" s="28">
        <f t="shared" si="5"/>
        <v>-22784212.89678555</v>
      </c>
      <c r="P22" s="28">
        <f t="shared" si="5"/>
        <v>-22784212.89678555</v>
      </c>
      <c r="Q22" s="28">
        <f t="shared" si="5"/>
        <v>-22784212.89678555</v>
      </c>
      <c r="R22" s="28">
        <f t="shared" si="5"/>
        <v>-22784212.89678555</v>
      </c>
      <c r="S22" s="28">
        <f t="shared" si="5"/>
        <v>-22784212.89678555</v>
      </c>
      <c r="T22" s="28">
        <f t="shared" si="5"/>
        <v>-22784212.89678555</v>
      </c>
      <c r="U22" s="28">
        <f t="shared" si="5"/>
        <v>-22784212.89678555</v>
      </c>
      <c r="V22" s="28">
        <f t="shared" si="5"/>
        <v>-22784212.89678555</v>
      </c>
      <c r="W22" s="28">
        <f t="shared" si="5"/>
        <v>-22784212.89678555</v>
      </c>
      <c r="X22" s="28">
        <f t="shared" si="5"/>
        <v>-22784212.89678555</v>
      </c>
      <c r="Y22" s="28">
        <f t="shared" si="5"/>
        <v>-22784212.89678555</v>
      </c>
      <c r="Z22" s="28">
        <f t="shared" si="5"/>
        <v>-22784212.89678555</v>
      </c>
      <c r="AA22" s="28">
        <f t="shared" si="5"/>
        <v>-22784212.89678555</v>
      </c>
      <c r="AB22" s="28">
        <f t="shared" si="5"/>
        <v>-22784212.89678555</v>
      </c>
      <c r="AC22" s="28">
        <f t="shared" si="5"/>
        <v>-22784212.89678555</v>
      </c>
      <c r="AD22" s="28">
        <f t="shared" si="5"/>
        <v>-22784212.89678555</v>
      </c>
      <c r="AE22" s="28">
        <f t="shared" si="5"/>
        <v>-22784212.89678555</v>
      </c>
      <c r="AF22" s="28">
        <f t="shared" si="5"/>
        <v>-22784212.89678555</v>
      </c>
      <c r="AG22" s="28">
        <f t="shared" si="5"/>
        <v>-22784212.89678555</v>
      </c>
      <c r="AH22" s="28">
        <f t="shared" si="5"/>
        <v>-22784212.89678555</v>
      </c>
      <c r="AI22" s="28">
        <f t="shared" si="5"/>
        <v>-22784212.89678555</v>
      </c>
      <c r="AJ22" s="28">
        <f t="shared" si="5"/>
        <v>-22784212.89678555</v>
      </c>
      <c r="AK22" s="28">
        <f t="shared" si="5"/>
        <v>-22784212.89678555</v>
      </c>
      <c r="AL22" s="28">
        <f t="shared" si="5"/>
        <v>-22784212.89678555</v>
      </c>
      <c r="AM22" s="28">
        <f t="shared" si="5"/>
        <v>-22784212.89678555</v>
      </c>
    </row>
    <row r="23" spans="2:39" hidden="1" outlineLevel="1" x14ac:dyDescent="0.25">
      <c r="B23" s="27" t="s">
        <v>39</v>
      </c>
      <c r="C23" s="27"/>
      <c r="D23" s="28">
        <f>+SUM(D20:$AM20)+SUM(D21:$AM21)</f>
        <v>-820231664.28427982</v>
      </c>
      <c r="E23" s="28">
        <f>+SUM(E20:$AM20)+SUM(E21:$AM21)</f>
        <v>-797447451.38749433</v>
      </c>
      <c r="F23" s="28">
        <f>+SUM(F20:$AM20)+SUM(F21:$AM21)</f>
        <v>-774663238.49070883</v>
      </c>
      <c r="G23" s="28">
        <f>+SUM(G20:$AM20)+SUM(G21:$AM21)</f>
        <v>-751879025.59392321</v>
      </c>
      <c r="H23" s="28">
        <f>+SUM(H20:$AM20)+SUM(H21:$AM21)</f>
        <v>-729094812.69713771</v>
      </c>
      <c r="I23" s="28">
        <f>+SUM(I20:$AM20)+SUM(I21:$AM21)</f>
        <v>-706310599.8003521</v>
      </c>
      <c r="J23" s="28">
        <f>+SUM(J20:$AM20)+SUM(J21:$AM21)</f>
        <v>-683526386.9035666</v>
      </c>
      <c r="K23" s="28">
        <f>+SUM(K20:$AM20)+SUM(K21:$AM21)</f>
        <v>-660742174.00678098</v>
      </c>
      <c r="L23" s="28">
        <f>+SUM(L20:$AM20)+SUM(L21:$AM21)</f>
        <v>-637957961.10999537</v>
      </c>
      <c r="M23" s="28">
        <f>+SUM(M20:$AM20)+SUM(M21:$AM21)</f>
        <v>-615173748.21320987</v>
      </c>
      <c r="N23" s="28">
        <f>+SUM(N20:$AM20)+SUM(N21:$AM21)</f>
        <v>-592389535.31642437</v>
      </c>
      <c r="O23" s="28">
        <f>+SUM(O20:$AM20)+SUM(O21:$AM21)</f>
        <v>-569605322.41963875</v>
      </c>
      <c r="P23" s="28">
        <f>+SUM(P20:$AM20)+SUM(P21:$AM21)</f>
        <v>-546821109.52285326</v>
      </c>
      <c r="Q23" s="28">
        <f>+SUM(Q20:$AM20)+SUM(Q21:$AM21)</f>
        <v>-524036896.62606764</v>
      </c>
      <c r="R23" s="28">
        <f>+SUM(R20:$AM20)+SUM(R21:$AM21)</f>
        <v>-501252683.72928202</v>
      </c>
      <c r="S23" s="28">
        <f>+SUM(S20:$AM20)+SUM(S21:$AM21)</f>
        <v>-478468470.83249652</v>
      </c>
      <c r="T23" s="28">
        <f>+SUM(T20:$AM20)+SUM(T21:$AM21)</f>
        <v>-455684257.93571103</v>
      </c>
      <c r="U23" s="28">
        <f>+SUM(U20:$AM20)+SUM(U21:$AM21)</f>
        <v>-432900045.03892541</v>
      </c>
      <c r="V23" s="28">
        <f>+SUM(V20:$AM20)+SUM(V21:$AM21)</f>
        <v>-410115832.14213985</v>
      </c>
      <c r="W23" s="28">
        <f>+SUM(W20:$AM20)+SUM(W21:$AM21)</f>
        <v>-387331619.24535429</v>
      </c>
      <c r="X23" s="28">
        <f>+SUM(X20:$AM20)+SUM(X21:$AM21)</f>
        <v>-364547406.3485688</v>
      </c>
      <c r="Y23" s="28">
        <f>+SUM(Y20:$AM20)+SUM(Y21:$AM21)</f>
        <v>-341763193.45178318</v>
      </c>
      <c r="Z23" s="28">
        <f>+SUM(Z20:$AM20)+SUM(Z21:$AM21)</f>
        <v>-318978980.55499768</v>
      </c>
      <c r="AA23" s="28">
        <f>+SUM(AA20:$AM20)+SUM(AA21:$AM21)</f>
        <v>-296194767.65821213</v>
      </c>
      <c r="AB23" s="28">
        <f>+SUM(AB20:$AM20)+SUM(AB21:$AM21)</f>
        <v>-273410554.76142657</v>
      </c>
      <c r="AC23" s="28">
        <f>+SUM(AC20:$AM20)+SUM(AC21:$AM21)</f>
        <v>-250626341.86464107</v>
      </c>
      <c r="AD23" s="28">
        <f>+SUM(AD20:$AM20)+SUM(AD21:$AM21)</f>
        <v>-227842128.96785548</v>
      </c>
      <c r="AE23" s="28">
        <f>+SUM(AE20:$AM20)+SUM(AE21:$AM21)</f>
        <v>-205057916.07106993</v>
      </c>
      <c r="AF23" s="28">
        <f>+SUM(AF20:$AM20)+SUM(AF21:$AM21)</f>
        <v>-182273703.1742844</v>
      </c>
      <c r="AG23" s="28">
        <f>+SUM(AG20:$AM20)+SUM(AG21:$AM21)</f>
        <v>-159489490.27749884</v>
      </c>
      <c r="AH23" s="28">
        <f>+SUM(AH20:$AM20)+SUM(AH21:$AM21)</f>
        <v>-136705277.38071328</v>
      </c>
      <c r="AI23" s="28">
        <f>+SUM(AI20:$AM20)+SUM(AI21:$AM21)</f>
        <v>-113921064.48392776</v>
      </c>
      <c r="AJ23" s="28">
        <f>+SUM(AJ20:$AM20)+SUM(AJ21:$AM21)</f>
        <v>-91136851.587142199</v>
      </c>
      <c r="AK23" s="28">
        <f>+SUM(AK20:$AM20)+SUM(AK21:$AM21)</f>
        <v>-68352638.690356642</v>
      </c>
      <c r="AL23" s="28">
        <f>+SUM(AL20:$AM20)+SUM(AL21:$AM21)</f>
        <v>-45568425.7935711</v>
      </c>
      <c r="AM23" s="28">
        <f>+SUM(AM20:$AM20)+SUM(AM21:$AM21)</f>
        <v>-22784212.89678555</v>
      </c>
    </row>
    <row r="24" spans="2:39" hidden="1" outlineLevel="1" x14ac:dyDescent="0.25">
      <c r="B24" s="27" t="s">
        <v>40</v>
      </c>
      <c r="C24" s="27"/>
      <c r="D24" s="28">
        <f t="shared" ref="D24:AM24" si="6">+D23*$C$7/1000000</f>
        <v>-984277.99714113574</v>
      </c>
      <c r="E24" s="28">
        <f t="shared" si="6"/>
        <v>-956936.94166499318</v>
      </c>
      <c r="F24" s="28">
        <f t="shared" si="6"/>
        <v>-929595.88618885062</v>
      </c>
      <c r="G24" s="28">
        <f t="shared" si="6"/>
        <v>-902254.83071270783</v>
      </c>
      <c r="H24" s="28">
        <f t="shared" si="6"/>
        <v>-874913.77523656527</v>
      </c>
      <c r="I24" s="28">
        <f t="shared" si="6"/>
        <v>-847572.71976042248</v>
      </c>
      <c r="J24" s="28">
        <f t="shared" si="6"/>
        <v>-820231.66428427992</v>
      </c>
      <c r="K24" s="28">
        <f t="shared" si="6"/>
        <v>-792890.60880813724</v>
      </c>
      <c r="L24" s="28">
        <f t="shared" si="6"/>
        <v>-765549.55333199434</v>
      </c>
      <c r="M24" s="28">
        <f t="shared" si="6"/>
        <v>-738208.49785585178</v>
      </c>
      <c r="N24" s="28">
        <f t="shared" si="6"/>
        <v>-710867.44237970922</v>
      </c>
      <c r="O24" s="28">
        <f t="shared" si="6"/>
        <v>-683526.38690356654</v>
      </c>
      <c r="P24" s="28">
        <f t="shared" si="6"/>
        <v>-656185.33142742398</v>
      </c>
      <c r="Q24" s="28">
        <f t="shared" si="6"/>
        <v>-628844.27595128107</v>
      </c>
      <c r="R24" s="28">
        <f t="shared" si="6"/>
        <v>-601503.2204751384</v>
      </c>
      <c r="S24" s="28">
        <f t="shared" si="6"/>
        <v>-574162.16499899584</v>
      </c>
      <c r="T24" s="28">
        <f t="shared" si="6"/>
        <v>-546821.10952285316</v>
      </c>
      <c r="U24" s="28">
        <f t="shared" si="6"/>
        <v>-519480.05404671049</v>
      </c>
      <c r="V24" s="28">
        <f t="shared" si="6"/>
        <v>-492138.99857056781</v>
      </c>
      <c r="W24" s="28">
        <f t="shared" si="6"/>
        <v>-464797.94309442519</v>
      </c>
      <c r="X24" s="28">
        <f t="shared" si="6"/>
        <v>-437456.88761828252</v>
      </c>
      <c r="Y24" s="28">
        <f t="shared" si="6"/>
        <v>-410115.83214213984</v>
      </c>
      <c r="Z24" s="28">
        <f t="shared" si="6"/>
        <v>-382774.77666599717</v>
      </c>
      <c r="AA24" s="28">
        <f t="shared" si="6"/>
        <v>-355433.72118985455</v>
      </c>
      <c r="AB24" s="28">
        <f t="shared" si="6"/>
        <v>-328092.66571371187</v>
      </c>
      <c r="AC24" s="28">
        <f t="shared" si="6"/>
        <v>-300751.61023756926</v>
      </c>
      <c r="AD24" s="28">
        <f t="shared" si="6"/>
        <v>-273410.55476142658</v>
      </c>
      <c r="AE24" s="28">
        <f t="shared" si="6"/>
        <v>-246069.49928528391</v>
      </c>
      <c r="AF24" s="28">
        <f t="shared" si="6"/>
        <v>-218728.44380914126</v>
      </c>
      <c r="AG24" s="28">
        <f t="shared" si="6"/>
        <v>-191387.38833299858</v>
      </c>
      <c r="AH24" s="28">
        <f t="shared" si="6"/>
        <v>-164046.33285685594</v>
      </c>
      <c r="AI24" s="28">
        <f t="shared" si="6"/>
        <v>-136705.27738071329</v>
      </c>
      <c r="AJ24" s="28">
        <f t="shared" si="6"/>
        <v>-109364.22190457063</v>
      </c>
      <c r="AK24" s="28">
        <f t="shared" si="6"/>
        <v>-82023.166428427969</v>
      </c>
      <c r="AL24" s="28">
        <f t="shared" si="6"/>
        <v>-54682.110952285315</v>
      </c>
      <c r="AM24" s="28">
        <f t="shared" si="6"/>
        <v>-27341.055476142657</v>
      </c>
    </row>
    <row r="25" spans="2:39" hidden="1" outlineLevel="1" x14ac:dyDescent="0.25">
      <c r="B25" s="27" t="s">
        <v>41</v>
      </c>
      <c r="C25" s="28">
        <f>+C19</f>
        <v>701000000</v>
      </c>
      <c r="D25" s="28">
        <f>+D24+D22</f>
        <v>-23768490.893926684</v>
      </c>
      <c r="E25" s="28">
        <f t="shared" ref="E25:AM25" si="7">+E24+E22</f>
        <v>-23741149.838450544</v>
      </c>
      <c r="F25" s="28">
        <f t="shared" si="7"/>
        <v>-23713808.7829744</v>
      </c>
      <c r="G25" s="28">
        <f t="shared" si="7"/>
        <v>-23686467.727498259</v>
      </c>
      <c r="H25" s="28">
        <f t="shared" si="7"/>
        <v>-23659126.672022115</v>
      </c>
      <c r="I25" s="28">
        <f t="shared" si="7"/>
        <v>-23631785.616545971</v>
      </c>
      <c r="J25" s="28">
        <f t="shared" si="7"/>
        <v>-23604444.561069831</v>
      </c>
      <c r="K25" s="28">
        <f t="shared" si="7"/>
        <v>-23577103.505593687</v>
      </c>
      <c r="L25" s="28">
        <f t="shared" si="7"/>
        <v>-23549762.450117543</v>
      </c>
      <c r="M25" s="28">
        <f t="shared" si="7"/>
        <v>-23522421.394641403</v>
      </c>
      <c r="N25" s="28">
        <f t="shared" si="7"/>
        <v>-23495080.339165259</v>
      </c>
      <c r="O25" s="28">
        <f t="shared" si="7"/>
        <v>-23467739.283689115</v>
      </c>
      <c r="P25" s="28">
        <f t="shared" si="7"/>
        <v>-23440398.228212975</v>
      </c>
      <c r="Q25" s="28">
        <f t="shared" si="7"/>
        <v>-23413057.172736831</v>
      </c>
      <c r="R25" s="28">
        <f t="shared" si="7"/>
        <v>-23385716.117260687</v>
      </c>
      <c r="S25" s="28">
        <f t="shared" si="7"/>
        <v>-23358375.061784547</v>
      </c>
      <c r="T25" s="28">
        <f t="shared" si="7"/>
        <v>-23331034.006308403</v>
      </c>
      <c r="U25" s="28">
        <f t="shared" si="7"/>
        <v>-23303692.950832259</v>
      </c>
      <c r="V25" s="28">
        <f t="shared" si="7"/>
        <v>-23276351.895356119</v>
      </c>
      <c r="W25" s="28">
        <f t="shared" si="7"/>
        <v>-23249010.839879975</v>
      </c>
      <c r="X25" s="28">
        <f t="shared" si="7"/>
        <v>-23221669.784403831</v>
      </c>
      <c r="Y25" s="28">
        <f t="shared" si="7"/>
        <v>-23194328.728927691</v>
      </c>
      <c r="Z25" s="28">
        <f t="shared" si="7"/>
        <v>-23166987.673451547</v>
      </c>
      <c r="AA25" s="28">
        <f t="shared" si="7"/>
        <v>-23139646.617975403</v>
      </c>
      <c r="AB25" s="28">
        <f t="shared" si="7"/>
        <v>-23112305.562499262</v>
      </c>
      <c r="AC25" s="28">
        <f t="shared" si="7"/>
        <v>-23084964.507023118</v>
      </c>
      <c r="AD25" s="28">
        <f t="shared" si="7"/>
        <v>-23057623.451546978</v>
      </c>
      <c r="AE25" s="28">
        <f t="shared" si="7"/>
        <v>-23030282.396070834</v>
      </c>
      <c r="AF25" s="28">
        <f t="shared" si="7"/>
        <v>-23002941.34059469</v>
      </c>
      <c r="AG25" s="28">
        <f t="shared" si="7"/>
        <v>-22975600.28511855</v>
      </c>
      <c r="AH25" s="28">
        <f t="shared" si="7"/>
        <v>-22948259.229642406</v>
      </c>
      <c r="AI25" s="28">
        <f t="shared" si="7"/>
        <v>-22920918.174166262</v>
      </c>
      <c r="AJ25" s="28">
        <f t="shared" si="7"/>
        <v>-22893577.118690122</v>
      </c>
      <c r="AK25" s="28">
        <f t="shared" si="7"/>
        <v>-22866236.063213978</v>
      </c>
      <c r="AL25" s="28">
        <f t="shared" si="7"/>
        <v>-22838895.007737834</v>
      </c>
      <c r="AM25" s="28">
        <f t="shared" si="7"/>
        <v>-22811553.952261694</v>
      </c>
    </row>
    <row r="26" spans="2:39" hidden="1" outlineLevel="1" x14ac:dyDescent="0.25">
      <c r="C26" s="6"/>
    </row>
    <row r="27" spans="2:39" ht="18.75" hidden="1" x14ac:dyDescent="0.3">
      <c r="B27" s="30" t="s">
        <v>67</v>
      </c>
      <c r="C27" s="29">
        <v>0</v>
      </c>
      <c r="D27" s="29">
        <v>1</v>
      </c>
      <c r="E27" s="29">
        <f>+D27+1</f>
        <v>2</v>
      </c>
      <c r="F27" s="29">
        <f t="shared" ref="F27:AM27" si="8">+E27+1</f>
        <v>3</v>
      </c>
      <c r="G27" s="29">
        <f t="shared" si="8"/>
        <v>4</v>
      </c>
      <c r="H27" s="29">
        <f t="shared" si="8"/>
        <v>5</v>
      </c>
      <c r="I27" s="29">
        <f t="shared" si="8"/>
        <v>6</v>
      </c>
      <c r="J27" s="29">
        <f t="shared" si="8"/>
        <v>7</v>
      </c>
      <c r="K27" s="29">
        <f t="shared" si="8"/>
        <v>8</v>
      </c>
      <c r="L27" s="29">
        <f t="shared" si="8"/>
        <v>9</v>
      </c>
      <c r="M27" s="29">
        <f t="shared" si="8"/>
        <v>10</v>
      </c>
      <c r="N27" s="29">
        <f t="shared" si="8"/>
        <v>11</v>
      </c>
      <c r="O27" s="29">
        <f t="shared" si="8"/>
        <v>12</v>
      </c>
      <c r="P27" s="29">
        <f t="shared" si="8"/>
        <v>13</v>
      </c>
      <c r="Q27" s="29">
        <f t="shared" si="8"/>
        <v>14</v>
      </c>
      <c r="R27" s="29">
        <f t="shared" si="8"/>
        <v>15</v>
      </c>
      <c r="S27" s="29">
        <f t="shared" si="8"/>
        <v>16</v>
      </c>
      <c r="T27" s="29">
        <f t="shared" si="8"/>
        <v>17</v>
      </c>
      <c r="U27" s="29">
        <f t="shared" si="8"/>
        <v>18</v>
      </c>
      <c r="V27" s="29">
        <f t="shared" si="8"/>
        <v>19</v>
      </c>
      <c r="W27" s="29">
        <f t="shared" si="8"/>
        <v>20</v>
      </c>
      <c r="X27" s="29">
        <f t="shared" si="8"/>
        <v>21</v>
      </c>
      <c r="Y27" s="29">
        <f t="shared" si="8"/>
        <v>22</v>
      </c>
      <c r="Z27" s="29">
        <f t="shared" si="8"/>
        <v>23</v>
      </c>
      <c r="AA27" s="29">
        <f t="shared" si="8"/>
        <v>24</v>
      </c>
      <c r="AB27" s="29">
        <f t="shared" si="8"/>
        <v>25</v>
      </c>
      <c r="AC27" s="29">
        <f t="shared" si="8"/>
        <v>26</v>
      </c>
      <c r="AD27" s="29">
        <f t="shared" si="8"/>
        <v>27</v>
      </c>
      <c r="AE27" s="29">
        <f t="shared" si="8"/>
        <v>28</v>
      </c>
      <c r="AF27" s="29">
        <f t="shared" si="8"/>
        <v>29</v>
      </c>
      <c r="AG27" s="29">
        <f t="shared" si="8"/>
        <v>30</v>
      </c>
      <c r="AH27" s="29">
        <f t="shared" si="8"/>
        <v>31</v>
      </c>
      <c r="AI27" s="29">
        <f t="shared" si="8"/>
        <v>32</v>
      </c>
      <c r="AJ27" s="29">
        <f t="shared" si="8"/>
        <v>33</v>
      </c>
      <c r="AK27" s="29">
        <f t="shared" si="8"/>
        <v>34</v>
      </c>
      <c r="AL27" s="29">
        <f t="shared" si="8"/>
        <v>35</v>
      </c>
      <c r="AM27" s="29">
        <f t="shared" si="8"/>
        <v>36</v>
      </c>
    </row>
    <row r="28" spans="2:39" ht="18.75" hidden="1" x14ac:dyDescent="0.3">
      <c r="B28" s="30" t="s">
        <v>1</v>
      </c>
      <c r="C28" s="29" t="s">
        <v>34</v>
      </c>
      <c r="D28" s="29" t="s">
        <v>10</v>
      </c>
      <c r="E28" s="29" t="s">
        <v>11</v>
      </c>
      <c r="F28" s="29" t="s">
        <v>12</v>
      </c>
      <c r="G28" s="29" t="s">
        <v>13</v>
      </c>
      <c r="H28" s="29" t="s">
        <v>14</v>
      </c>
      <c r="I28" s="29" t="s">
        <v>15</v>
      </c>
      <c r="J28" s="29" t="s">
        <v>16</v>
      </c>
      <c r="K28" s="29" t="s">
        <v>17</v>
      </c>
      <c r="L28" s="29" t="s">
        <v>18</v>
      </c>
      <c r="M28" s="29" t="s">
        <v>19</v>
      </c>
      <c r="N28" s="29" t="s">
        <v>20</v>
      </c>
      <c r="O28" s="29" t="s">
        <v>21</v>
      </c>
      <c r="P28" s="29" t="s">
        <v>22</v>
      </c>
      <c r="Q28" s="29" t="s">
        <v>23</v>
      </c>
      <c r="R28" s="29" t="s">
        <v>24</v>
      </c>
      <c r="S28" s="29" t="s">
        <v>25</v>
      </c>
      <c r="T28" s="29" t="s">
        <v>26</v>
      </c>
      <c r="U28" s="29" t="s">
        <v>27</v>
      </c>
      <c r="V28" s="29" t="s">
        <v>28</v>
      </c>
      <c r="W28" s="29" t="s">
        <v>29</v>
      </c>
      <c r="X28" s="29" t="s">
        <v>30</v>
      </c>
      <c r="Y28" s="29" t="s">
        <v>31</v>
      </c>
      <c r="Z28" s="29" t="s">
        <v>32</v>
      </c>
      <c r="AA28" s="29" t="s">
        <v>33</v>
      </c>
      <c r="AB28" s="29" t="s">
        <v>42</v>
      </c>
      <c r="AC28" s="29" t="s">
        <v>43</v>
      </c>
      <c r="AD28" s="29" t="s">
        <v>44</v>
      </c>
      <c r="AE28" s="29" t="s">
        <v>45</v>
      </c>
      <c r="AF28" s="29" t="s">
        <v>46</v>
      </c>
      <c r="AG28" s="29" t="s">
        <v>47</v>
      </c>
      <c r="AH28" s="29" t="s">
        <v>48</v>
      </c>
      <c r="AI28" s="29" t="s">
        <v>49</v>
      </c>
      <c r="AJ28" s="29" t="s">
        <v>50</v>
      </c>
      <c r="AK28" s="29" t="s">
        <v>51</v>
      </c>
      <c r="AL28" s="29" t="s">
        <v>52</v>
      </c>
      <c r="AM28" s="29" t="s">
        <v>53</v>
      </c>
    </row>
    <row r="29" spans="2:39" hidden="1" outlineLevel="1" x14ac:dyDescent="0.25">
      <c r="B29" s="27" t="s">
        <v>54</v>
      </c>
      <c r="C29" s="28">
        <f>+C5</f>
        <v>701000000</v>
      </c>
      <c r="D29" s="28">
        <f>PMT($D$14,$C$6,$C$19,0)</f>
        <v>-22949840.699018467</v>
      </c>
      <c r="E29" s="28">
        <f>+D29</f>
        <v>-22949840.699018467</v>
      </c>
      <c r="F29" s="28">
        <f t="shared" ref="F29:U29" si="9">+E29</f>
        <v>-22949840.699018467</v>
      </c>
      <c r="G29" s="28">
        <f t="shared" si="9"/>
        <v>-22949840.699018467</v>
      </c>
      <c r="H29" s="28">
        <f t="shared" si="9"/>
        <v>-22949840.699018467</v>
      </c>
      <c r="I29" s="28">
        <f t="shared" si="9"/>
        <v>-22949840.699018467</v>
      </c>
      <c r="J29" s="28">
        <f t="shared" si="9"/>
        <v>-22949840.699018467</v>
      </c>
      <c r="K29" s="28">
        <f t="shared" si="9"/>
        <v>-22949840.699018467</v>
      </c>
      <c r="L29" s="28">
        <f t="shared" si="9"/>
        <v>-22949840.699018467</v>
      </c>
      <c r="M29" s="28">
        <f t="shared" si="9"/>
        <v>-22949840.699018467</v>
      </c>
      <c r="N29" s="28">
        <f t="shared" si="9"/>
        <v>-22949840.699018467</v>
      </c>
      <c r="O29" s="28">
        <f t="shared" si="9"/>
        <v>-22949840.699018467</v>
      </c>
      <c r="P29" s="28">
        <f t="shared" si="9"/>
        <v>-22949840.699018467</v>
      </c>
      <c r="Q29" s="28">
        <f t="shared" si="9"/>
        <v>-22949840.699018467</v>
      </c>
      <c r="R29" s="28">
        <f t="shared" si="9"/>
        <v>-22949840.699018467</v>
      </c>
      <c r="S29" s="28">
        <f t="shared" si="9"/>
        <v>-22949840.699018467</v>
      </c>
      <c r="T29" s="28">
        <f t="shared" si="9"/>
        <v>-22949840.699018467</v>
      </c>
      <c r="U29" s="28">
        <f t="shared" si="9"/>
        <v>-22949840.699018467</v>
      </c>
      <c r="V29" s="28">
        <f>+U29</f>
        <v>-22949840.699018467</v>
      </c>
      <c r="W29" s="28">
        <f t="shared" ref="W29:AM29" si="10">+V29</f>
        <v>-22949840.699018467</v>
      </c>
      <c r="X29" s="28">
        <f t="shared" si="10"/>
        <v>-22949840.699018467</v>
      </c>
      <c r="Y29" s="28">
        <f t="shared" si="10"/>
        <v>-22949840.699018467</v>
      </c>
      <c r="Z29" s="28">
        <f t="shared" si="10"/>
        <v>-22949840.699018467</v>
      </c>
      <c r="AA29" s="28">
        <f t="shared" si="10"/>
        <v>-22949840.699018467</v>
      </c>
      <c r="AB29" s="28">
        <f t="shared" si="10"/>
        <v>-22949840.699018467</v>
      </c>
      <c r="AC29" s="28">
        <f t="shared" si="10"/>
        <v>-22949840.699018467</v>
      </c>
      <c r="AD29" s="28">
        <f t="shared" si="10"/>
        <v>-22949840.699018467</v>
      </c>
      <c r="AE29" s="28">
        <f t="shared" si="10"/>
        <v>-22949840.699018467</v>
      </c>
      <c r="AF29" s="28">
        <f t="shared" si="10"/>
        <v>-22949840.699018467</v>
      </c>
      <c r="AG29" s="28">
        <f t="shared" si="10"/>
        <v>-22949840.699018467</v>
      </c>
      <c r="AH29" s="28">
        <f t="shared" si="10"/>
        <v>-22949840.699018467</v>
      </c>
      <c r="AI29" s="28">
        <f t="shared" si="10"/>
        <v>-22949840.699018467</v>
      </c>
      <c r="AJ29" s="28">
        <f t="shared" si="10"/>
        <v>-22949840.699018467</v>
      </c>
      <c r="AK29" s="28">
        <f t="shared" si="10"/>
        <v>-22949840.699018467</v>
      </c>
      <c r="AL29" s="28">
        <f t="shared" si="10"/>
        <v>-22949840.699018467</v>
      </c>
      <c r="AM29" s="28">
        <f t="shared" si="10"/>
        <v>-22949840.699018467</v>
      </c>
    </row>
    <row r="30" spans="2:39" hidden="1" outlineLevel="1" x14ac:dyDescent="0.25">
      <c r="B30" s="27" t="s">
        <v>37</v>
      </c>
      <c r="C30" s="27"/>
      <c r="D30" s="28">
        <f>CUMIPMT($D$14,$C$6,$C$19,D27,D27,0)</f>
        <v>-6425833.3333334029</v>
      </c>
      <c r="E30" s="28">
        <f t="shared" ref="E30:AM30" si="11">CUMIPMT($D$14,$C$6,$C$19,E27,E27,0)</f>
        <v>-6274363.265814621</v>
      </c>
      <c r="F30" s="28">
        <f t="shared" si="11"/>
        <v>-6121504.7226769179</v>
      </c>
      <c r="G30" s="28">
        <f t="shared" si="11"/>
        <v>-5967244.9762271196</v>
      </c>
      <c r="H30" s="28">
        <f t="shared" si="11"/>
        <v>-5811571.1821015291</v>
      </c>
      <c r="I30" s="28">
        <f t="shared" si="11"/>
        <v>-5654470.3781964555</v>
      </c>
      <c r="J30" s="28">
        <f t="shared" si="11"/>
        <v>-5495929.483588919</v>
      </c>
      <c r="K30" s="28">
        <f t="shared" si="11"/>
        <v>-5335935.2974474803</v>
      </c>
      <c r="L30" s="28">
        <f t="shared" si="11"/>
        <v>-5174474.4979330786</v>
      </c>
      <c r="M30" s="28">
        <f t="shared" si="11"/>
        <v>-5011533.6410897896</v>
      </c>
      <c r="N30" s="28">
        <f t="shared" si="11"/>
        <v>-4847099.1597254463</v>
      </c>
      <c r="O30" s="28">
        <f t="shared" si="11"/>
        <v>-4681157.362281926</v>
      </c>
      <c r="P30" s="28">
        <f t="shared" si="11"/>
        <v>-4513694.431695167</v>
      </c>
      <c r="Q30" s="28">
        <f t="shared" si="11"/>
        <v>-4344696.4242447056</v>
      </c>
      <c r="R30" s="28">
        <f t="shared" si="11"/>
        <v>-4174149.2683926076</v>
      </c>
      <c r="S30" s="28">
        <f t="shared" si="11"/>
        <v>-4002038.7636118717</v>
      </c>
      <c r="T30" s="28">
        <f t="shared" si="11"/>
        <v>-3828350.5792039745</v>
      </c>
      <c r="U30" s="28">
        <f t="shared" si="11"/>
        <v>-3653070.2531056739</v>
      </c>
      <c r="V30" s="28">
        <f t="shared" si="11"/>
        <v>-3476183.1906848066</v>
      </c>
      <c r="W30" s="28">
        <f t="shared" si="11"/>
        <v>-3297674.6635250784</v>
      </c>
      <c r="X30" s="28">
        <f t="shared" si="11"/>
        <v>-3117529.8081997149</v>
      </c>
      <c r="Y30" s="28">
        <f t="shared" si="11"/>
        <v>-2935733.6250338778</v>
      </c>
      <c r="Z30" s="28">
        <f t="shared" si="11"/>
        <v>-2752270.9768556878</v>
      </c>
      <c r="AA30" s="28">
        <f t="shared" si="11"/>
        <v>-2567126.5877358578</v>
      </c>
      <c r="AB30" s="28">
        <f t="shared" si="11"/>
        <v>-2380285.0417157635</v>
      </c>
      <c r="AC30" s="28">
        <f t="shared" si="11"/>
        <v>-2191730.78152382</v>
      </c>
      <c r="AD30" s="28">
        <f t="shared" si="11"/>
        <v>-2001448.1072801165</v>
      </c>
      <c r="AE30" s="28">
        <f t="shared" si="11"/>
        <v>-1809421.1751891784</v>
      </c>
      <c r="AF30" s="28">
        <f t="shared" si="11"/>
        <v>-1615633.9962207414</v>
      </c>
      <c r="AG30" s="28">
        <f t="shared" si="11"/>
        <v>-1420070.4347784258</v>
      </c>
      <c r="AH30" s="28">
        <f t="shared" si="11"/>
        <v>-1222714.207356222</v>
      </c>
      <c r="AI30" s="28">
        <f t="shared" si="11"/>
        <v>-1023548.881182652</v>
      </c>
      <c r="AJ30" s="28">
        <f t="shared" si="11"/>
        <v>-822557.87285249308</v>
      </c>
      <c r="AK30" s="28">
        <f t="shared" si="11"/>
        <v>-619724.44694596529</v>
      </c>
      <c r="AL30" s="28">
        <f t="shared" si="11"/>
        <v>-415031.71463529766</v>
      </c>
      <c r="AM30" s="28">
        <f t="shared" si="11"/>
        <v>-208462.63227845356</v>
      </c>
    </row>
    <row r="31" spans="2:39" hidden="1" outlineLevel="1" x14ac:dyDescent="0.25">
      <c r="B31" s="27" t="s">
        <v>36</v>
      </c>
      <c r="C31" s="27"/>
      <c r="D31" s="28">
        <f>CUMPRINC($D$14,$C$6,$C$19,D27,D27,0)</f>
        <v>-16524007.365685064</v>
      </c>
      <c r="E31" s="28">
        <f>CUMPRINC($C$14,$C$6,$C$19,E27,E27,0)</f>
        <v>-16796154.447132397</v>
      </c>
      <c r="F31" s="28">
        <f t="shared" ref="F31:AM31" si="12">CUMPRINC($C$14,$C$6,$C$19,F27,F27,0)</f>
        <v>-16943120.798544805</v>
      </c>
      <c r="G31" s="28">
        <f t="shared" si="12"/>
        <v>-17091373.105532072</v>
      </c>
      <c r="H31" s="28">
        <f t="shared" si="12"/>
        <v>-17240922.620205477</v>
      </c>
      <c r="I31" s="28">
        <f t="shared" si="12"/>
        <v>-17391780.693132278</v>
      </c>
      <c r="J31" s="28">
        <f t="shared" si="12"/>
        <v>-17543958.774197187</v>
      </c>
      <c r="K31" s="28">
        <f t="shared" si="12"/>
        <v>-17697468.413471412</v>
      </c>
      <c r="L31" s="28">
        <f t="shared" si="12"/>
        <v>-17852321.26208929</v>
      </c>
      <c r="M31" s="28">
        <f t="shared" si="12"/>
        <v>-18008529.073132571</v>
      </c>
      <c r="N31" s="28">
        <f t="shared" si="12"/>
        <v>-18166103.702522483</v>
      </c>
      <c r="O31" s="28">
        <f t="shared" si="12"/>
        <v>-18325057.109919552</v>
      </c>
      <c r="P31" s="28">
        <f t="shared" si="12"/>
        <v>-18485401.359631348</v>
      </c>
      <c r="Q31" s="28">
        <f t="shared" si="12"/>
        <v>-18647148.621528123</v>
      </c>
      <c r="R31" s="28">
        <f t="shared" si="12"/>
        <v>-18810311.171966497</v>
      </c>
      <c r="S31" s="28">
        <f t="shared" si="12"/>
        <v>-18974901.394721203</v>
      </c>
      <c r="T31" s="28">
        <f t="shared" si="12"/>
        <v>-19140931.781925019</v>
      </c>
      <c r="U31" s="28">
        <f t="shared" si="12"/>
        <v>-19308414.935016859</v>
      </c>
      <c r="V31" s="28">
        <f t="shared" si="12"/>
        <v>-19477363.565698259</v>
      </c>
      <c r="W31" s="28">
        <f t="shared" si="12"/>
        <v>-19647790.496898118</v>
      </c>
      <c r="X31" s="28">
        <f t="shared" si="12"/>
        <v>-19819708.663745977</v>
      </c>
      <c r="Y31" s="28">
        <f t="shared" si="12"/>
        <v>-19993131.114553753</v>
      </c>
      <c r="Z31" s="28">
        <f t="shared" si="12"/>
        <v>-20168071.011806104</v>
      </c>
      <c r="AA31" s="28">
        <f t="shared" si="12"/>
        <v>-20344541.63315941</v>
      </c>
      <c r="AB31" s="28">
        <f t="shared" si="12"/>
        <v>-20522556.372449551</v>
      </c>
      <c r="AC31" s="28">
        <f t="shared" si="12"/>
        <v>-20702128.740708485</v>
      </c>
      <c r="AD31" s="28">
        <f t="shared" si="12"/>
        <v>-20883272.36718969</v>
      </c>
      <c r="AE31" s="28">
        <f t="shared" si="12"/>
        <v>-21066001.000402596</v>
      </c>
      <c r="AF31" s="28">
        <f t="shared" si="12"/>
        <v>-21250328.509156119</v>
      </c>
      <c r="AG31" s="28">
        <f t="shared" si="12"/>
        <v>-21436268.883611239</v>
      </c>
      <c r="AH31" s="28">
        <f t="shared" si="12"/>
        <v>-21623836.23634284</v>
      </c>
      <c r="AI31" s="28">
        <f t="shared" si="12"/>
        <v>-21813044.803410836</v>
      </c>
      <c r="AJ31" s="28">
        <f t="shared" si="12"/>
        <v>-22003908.94544068</v>
      </c>
      <c r="AK31" s="28">
        <f t="shared" si="12"/>
        <v>-22196443.148713291</v>
      </c>
      <c r="AL31" s="28">
        <f t="shared" si="12"/>
        <v>-22390662.026264533</v>
      </c>
      <c r="AM31" s="28">
        <f t="shared" si="12"/>
        <v>-22586580.318994347</v>
      </c>
    </row>
    <row r="32" spans="2:39" hidden="1" outlineLevel="1" x14ac:dyDescent="0.25">
      <c r="B32" s="27" t="s">
        <v>38</v>
      </c>
      <c r="C32" s="27"/>
      <c r="D32" s="28">
        <f>+SUM(D30:D31)</f>
        <v>-22949840.699018467</v>
      </c>
      <c r="E32" s="28">
        <f>+SUM(E30:E31)</f>
        <v>-23070517.712947018</v>
      </c>
      <c r="F32" s="28">
        <f t="shared" ref="F32:AI32" si="13">+SUM(F30:F31)</f>
        <v>-23064625.521221723</v>
      </c>
      <c r="G32" s="28">
        <f t="shared" si="13"/>
        <v>-23058618.081759192</v>
      </c>
      <c r="H32" s="28">
        <f t="shared" si="13"/>
        <v>-23052493.802307006</v>
      </c>
      <c r="I32" s="28">
        <f t="shared" si="13"/>
        <v>-23046251.071328733</v>
      </c>
      <c r="J32" s="28">
        <f t="shared" si="13"/>
        <v>-23039888.257786106</v>
      </c>
      <c r="K32" s="28">
        <f t="shared" si="13"/>
        <v>-23033403.710918892</v>
      </c>
      <c r="L32" s="28">
        <f t="shared" si="13"/>
        <v>-23026795.760022368</v>
      </c>
      <c r="M32" s="28">
        <f t="shared" si="13"/>
        <v>-23020062.71422236</v>
      </c>
      <c r="N32" s="28">
        <f t="shared" si="13"/>
        <v>-23013202.862247929</v>
      </c>
      <c r="O32" s="28">
        <f t="shared" si="13"/>
        <v>-23006214.472201478</v>
      </c>
      <c r="P32" s="28">
        <f t="shared" si="13"/>
        <v>-22999095.791326515</v>
      </c>
      <c r="Q32" s="28">
        <f t="shared" si="13"/>
        <v>-22991845.045772828</v>
      </c>
      <c r="R32" s="28">
        <f t="shared" si="13"/>
        <v>-22984460.440359104</v>
      </c>
      <c r="S32" s="28">
        <f t="shared" si="13"/>
        <v>-22976940.158333074</v>
      </c>
      <c r="T32" s="28">
        <f t="shared" si="13"/>
        <v>-22969282.361128993</v>
      </c>
      <c r="U32" s="28">
        <f t="shared" si="13"/>
        <v>-22961485.188122533</v>
      </c>
      <c r="V32" s="28">
        <f t="shared" si="13"/>
        <v>-22953546.756383065</v>
      </c>
      <c r="W32" s="28">
        <f t="shared" si="13"/>
        <v>-22945465.160423197</v>
      </c>
      <c r="X32" s="28">
        <f t="shared" si="13"/>
        <v>-22937238.471945692</v>
      </c>
      <c r="Y32" s="28">
        <f t="shared" si="13"/>
        <v>-22928864.739587631</v>
      </c>
      <c r="Z32" s="28">
        <f t="shared" si="13"/>
        <v>-22920341.988661792</v>
      </c>
      <c r="AA32" s="28">
        <f t="shared" si="13"/>
        <v>-22911668.220895268</v>
      </c>
      <c r="AB32" s="28">
        <f t="shared" si="13"/>
        <v>-22902841.414165314</v>
      </c>
      <c r="AC32" s="28">
        <f t="shared" si="13"/>
        <v>-22893859.522232305</v>
      </c>
      <c r="AD32" s="28">
        <f t="shared" si="13"/>
        <v>-22884720.474469807</v>
      </c>
      <c r="AE32" s="28">
        <f t="shared" si="13"/>
        <v>-22875422.175591774</v>
      </c>
      <c r="AF32" s="28">
        <f t="shared" si="13"/>
        <v>-22865962.50537686</v>
      </c>
      <c r="AG32" s="28">
        <f t="shared" si="13"/>
        <v>-22856339.318389665</v>
      </c>
      <c r="AH32" s="28">
        <f t="shared" si="13"/>
        <v>-22846550.443699062</v>
      </c>
      <c r="AI32" s="28">
        <f t="shared" si="13"/>
        <v>-22836593.684593488</v>
      </c>
      <c r="AJ32" s="28">
        <f t="shared" ref="AJ32" si="14">+SUM(AJ30:AJ31)</f>
        <v>-22826466.818293173</v>
      </c>
      <c r="AK32" s="28">
        <f t="shared" ref="AK32" si="15">+SUM(AK30:AK31)</f>
        <v>-22816167.595659256</v>
      </c>
      <c r="AL32" s="28">
        <f t="shared" ref="AL32:AM32" si="16">+SUM(AL30:AL31)</f>
        <v>-22805693.740899831</v>
      </c>
      <c r="AM32" s="28">
        <f t="shared" si="16"/>
        <v>-22795042.951272801</v>
      </c>
    </row>
    <row r="33" spans="2:39" hidden="1" outlineLevel="1" x14ac:dyDescent="0.25">
      <c r="B33" s="27" t="s">
        <v>39</v>
      </c>
      <c r="C33" s="27"/>
      <c r="D33" s="28">
        <f>+SUM(D30:$AM30)+SUM(D31:$AM31)</f>
        <v>-826067809.63356435</v>
      </c>
      <c r="E33" s="28">
        <f>+SUM(E30:$AM30)+SUM(E31:$AM31)</f>
        <v>-803117968.93454599</v>
      </c>
      <c r="F33" s="28">
        <f>+SUM(F30:$AM30)+SUM(F31:$AM31)</f>
        <v>-780047451.22159898</v>
      </c>
      <c r="G33" s="28">
        <f>+SUM(G30:$AM30)+SUM(G31:$AM31)</f>
        <v>-756982825.70037723</v>
      </c>
      <c r="H33" s="28">
        <f>+SUM(H30:$AM30)+SUM(H31:$AM31)</f>
        <v>-733924207.61861813</v>
      </c>
      <c r="I33" s="28">
        <f>+SUM(I30:$AM30)+SUM(I31:$AM31)</f>
        <v>-710871713.816311</v>
      </c>
      <c r="J33" s="28">
        <f>+SUM(J30:$AM30)+SUM(J31:$AM31)</f>
        <v>-687825462.74498236</v>
      </c>
      <c r="K33" s="28">
        <f>+SUM(K30:$AM30)+SUM(K31:$AM31)</f>
        <v>-664785574.48719609</v>
      </c>
      <c r="L33" s="28">
        <f>+SUM(L30:$AM30)+SUM(L31:$AM31)</f>
        <v>-641752170.77627707</v>
      </c>
      <c r="M33" s="28">
        <f>+SUM(M30:$AM30)+SUM(M31:$AM31)</f>
        <v>-618725375.01625478</v>
      </c>
      <c r="N33" s="28">
        <f>+SUM(N30:$AM30)+SUM(N31:$AM31)</f>
        <v>-595705312.30203247</v>
      </c>
      <c r="O33" s="28">
        <f>+SUM(O30:$AM30)+SUM(O31:$AM31)</f>
        <v>-572692109.43978453</v>
      </c>
      <c r="P33" s="28">
        <f>+SUM(P30:$AM30)+SUM(P31:$AM31)</f>
        <v>-549685894.96758306</v>
      </c>
      <c r="Q33" s="28">
        <f>+SUM(Q30:$AM30)+SUM(Q31:$AM31)</f>
        <v>-526686799.17625648</v>
      </c>
      <c r="R33" s="28">
        <f>+SUM(R30:$AM30)+SUM(R31:$AM31)</f>
        <v>-503694954.13048363</v>
      </c>
      <c r="S33" s="28">
        <f>+SUM(S30:$AM30)+SUM(S31:$AM31)</f>
        <v>-480710493.69012457</v>
      </c>
      <c r="T33" s="28">
        <f>+SUM(T30:$AM30)+SUM(T31:$AM31)</f>
        <v>-457733553.53179157</v>
      </c>
      <c r="U33" s="28">
        <f>+SUM(U30:$AM30)+SUM(U31:$AM31)</f>
        <v>-434764271.17066252</v>
      </c>
      <c r="V33" s="28">
        <f>+SUM(V30:$AM30)+SUM(V31:$AM31)</f>
        <v>-411802785.98253995</v>
      </c>
      <c r="W33" s="28">
        <f>+SUM(W30:$AM30)+SUM(W31:$AM31)</f>
        <v>-388849239.22615689</v>
      </c>
      <c r="X33" s="28">
        <f>+SUM(X30:$AM30)+SUM(X31:$AM31)</f>
        <v>-365903774.06573373</v>
      </c>
      <c r="Y33" s="28">
        <f>+SUM(Y30:$AM30)+SUM(Y31:$AM31)</f>
        <v>-342966535.59378797</v>
      </c>
      <c r="Z33" s="28">
        <f>+SUM(Z30:$AM30)+SUM(Z31:$AM31)</f>
        <v>-320037670.85420042</v>
      </c>
      <c r="AA33" s="28">
        <f>+SUM(AA30:$AM30)+SUM(AA31:$AM31)</f>
        <v>-297117328.8655386</v>
      </c>
      <c r="AB33" s="28">
        <f>+SUM(AB30:$AM30)+SUM(AB31:$AM31)</f>
        <v>-274205660.64464331</v>
      </c>
      <c r="AC33" s="28">
        <f>+SUM(AC30:$AM30)+SUM(AC31:$AM31)</f>
        <v>-251302819.23047805</v>
      </c>
      <c r="AD33" s="28">
        <f>+SUM(AD30:$AM30)+SUM(AD31:$AM31)</f>
        <v>-228408959.70824569</v>
      </c>
      <c r="AE33" s="28">
        <f>+SUM(AE30:$AM30)+SUM(AE31:$AM31)</f>
        <v>-205524239.23377588</v>
      </c>
      <c r="AF33" s="28">
        <f>+SUM(AF30:$AM30)+SUM(AF31:$AM31)</f>
        <v>-182648817.05818412</v>
      </c>
      <c r="AG33" s="28">
        <f>+SUM(AG30:$AM30)+SUM(AG31:$AM31)</f>
        <v>-159782854.55280727</v>
      </c>
      <c r="AH33" s="28">
        <f>+SUM(AH30:$AM30)+SUM(AH31:$AM31)</f>
        <v>-136926515.23441762</v>
      </c>
      <c r="AI33" s="28">
        <f>+SUM(AI30:$AM30)+SUM(AI31:$AM31)</f>
        <v>-114079964.79071856</v>
      </c>
      <c r="AJ33" s="28">
        <f>+SUM(AJ30:$AM30)+SUM(AJ31:$AM31)</f>
        <v>-91243371.106125057</v>
      </c>
      <c r="AK33" s="28">
        <f>+SUM(AK30:$AM30)+SUM(AK31:$AM31)</f>
        <v>-68416904.287831888</v>
      </c>
      <c r="AL33" s="28">
        <f>+SUM(AL30:$AM30)+SUM(AL31:$AM31)</f>
        <v>-45600736.692172632</v>
      </c>
      <c r="AM33" s="28">
        <f>+SUM(AM30:$AM30)+SUM(AM31:$AM31)</f>
        <v>-22795042.951272801</v>
      </c>
    </row>
    <row r="34" spans="2:39" hidden="1" outlineLevel="1" x14ac:dyDescent="0.25">
      <c r="B34" s="27" t="s">
        <v>40</v>
      </c>
      <c r="C34" s="27"/>
      <c r="D34" s="28">
        <f t="shared" ref="D34:AM34" si="17">+D33*$C$7/1000000</f>
        <v>-991281.37156027718</v>
      </c>
      <c r="E34" s="28">
        <f t="shared" si="17"/>
        <v>-963741.56272145524</v>
      </c>
      <c r="F34" s="28">
        <f t="shared" si="17"/>
        <v>-936056.94146591879</v>
      </c>
      <c r="G34" s="28">
        <f t="shared" si="17"/>
        <v>-908379.39084045263</v>
      </c>
      <c r="H34" s="28">
        <f t="shared" si="17"/>
        <v>-880709.04914234183</v>
      </c>
      <c r="I34" s="28">
        <f t="shared" si="17"/>
        <v>-853046.0565795732</v>
      </c>
      <c r="J34" s="28">
        <f t="shared" si="17"/>
        <v>-825390.55529397889</v>
      </c>
      <c r="K34" s="28">
        <f t="shared" si="17"/>
        <v>-797742.68938463531</v>
      </c>
      <c r="L34" s="28">
        <f t="shared" si="17"/>
        <v>-770102.60493153252</v>
      </c>
      <c r="M34" s="28">
        <f t="shared" si="17"/>
        <v>-742470.45001950569</v>
      </c>
      <c r="N34" s="28">
        <f t="shared" si="17"/>
        <v>-714846.37476243894</v>
      </c>
      <c r="O34" s="28">
        <f t="shared" si="17"/>
        <v>-687230.53132774145</v>
      </c>
      <c r="P34" s="28">
        <f t="shared" si="17"/>
        <v>-659623.07396109973</v>
      </c>
      <c r="Q34" s="28">
        <f t="shared" si="17"/>
        <v>-632024.15901150776</v>
      </c>
      <c r="R34" s="28">
        <f t="shared" si="17"/>
        <v>-604433.94495658029</v>
      </c>
      <c r="S34" s="28">
        <f t="shared" si="17"/>
        <v>-576852.59242814954</v>
      </c>
      <c r="T34" s="28">
        <f t="shared" si="17"/>
        <v>-549280.26423814986</v>
      </c>
      <c r="U34" s="28">
        <f t="shared" si="17"/>
        <v>-521717.12540479505</v>
      </c>
      <c r="V34" s="28">
        <f t="shared" si="17"/>
        <v>-494163.34317904792</v>
      </c>
      <c r="W34" s="28">
        <f t="shared" si="17"/>
        <v>-466619.08707138826</v>
      </c>
      <c r="X34" s="28">
        <f t="shared" si="17"/>
        <v>-439084.52887888049</v>
      </c>
      <c r="Y34" s="28">
        <f t="shared" si="17"/>
        <v>-411559.84271254553</v>
      </c>
      <c r="Z34" s="28">
        <f t="shared" si="17"/>
        <v>-384045.20502504054</v>
      </c>
      <c r="AA34" s="28">
        <f t="shared" si="17"/>
        <v>-356540.7946386463</v>
      </c>
      <c r="AB34" s="28">
        <f t="shared" si="17"/>
        <v>-329046.79277357197</v>
      </c>
      <c r="AC34" s="28">
        <f t="shared" si="17"/>
        <v>-301563.38307657366</v>
      </c>
      <c r="AD34" s="28">
        <f t="shared" si="17"/>
        <v>-274090.75164989481</v>
      </c>
      <c r="AE34" s="28">
        <f t="shared" si="17"/>
        <v>-246629.08708053106</v>
      </c>
      <c r="AF34" s="28">
        <f t="shared" si="17"/>
        <v>-219178.58046982094</v>
      </c>
      <c r="AG34" s="28">
        <f t="shared" si="17"/>
        <v>-191739.42546336871</v>
      </c>
      <c r="AH34" s="28">
        <f t="shared" si="17"/>
        <v>-164311.81828130115</v>
      </c>
      <c r="AI34" s="28">
        <f t="shared" si="17"/>
        <v>-136895.95774886227</v>
      </c>
      <c r="AJ34" s="28">
        <f t="shared" si="17"/>
        <v>-109492.04532735006</v>
      </c>
      <c r="AK34" s="28">
        <f t="shared" si="17"/>
        <v>-82100.285145398273</v>
      </c>
      <c r="AL34" s="28">
        <f t="shared" si="17"/>
        <v>-54720.884030607158</v>
      </c>
      <c r="AM34" s="28">
        <f t="shared" si="17"/>
        <v>-27354.051541527358</v>
      </c>
    </row>
    <row r="35" spans="2:39" hidden="1" outlineLevel="1" x14ac:dyDescent="0.25">
      <c r="B35" s="27" t="s">
        <v>41</v>
      </c>
      <c r="C35" s="28">
        <f>+C29</f>
        <v>701000000</v>
      </c>
      <c r="D35" s="28">
        <f>+D34+D32</f>
        <v>-23941122.070578743</v>
      </c>
      <c r="E35" s="28">
        <f t="shared" ref="E35:AM35" si="18">+E34+E32</f>
        <v>-24034259.275668472</v>
      </c>
      <c r="F35" s="28">
        <f t="shared" si="18"/>
        <v>-24000682.462687641</v>
      </c>
      <c r="G35" s="28">
        <f t="shared" si="18"/>
        <v>-23966997.472599644</v>
      </c>
      <c r="H35" s="28">
        <f t="shared" si="18"/>
        <v>-23933202.851449348</v>
      </c>
      <c r="I35" s="28">
        <f t="shared" si="18"/>
        <v>-23899297.127908308</v>
      </c>
      <c r="J35" s="28">
        <f t="shared" si="18"/>
        <v>-23865278.813080084</v>
      </c>
      <c r="K35" s="28">
        <f t="shared" si="18"/>
        <v>-23831146.400303528</v>
      </c>
      <c r="L35" s="28">
        <f t="shared" si="18"/>
        <v>-23796898.364953902</v>
      </c>
      <c r="M35" s="28">
        <f t="shared" si="18"/>
        <v>-23762533.164241865</v>
      </c>
      <c r="N35" s="28">
        <f t="shared" si="18"/>
        <v>-23728049.237010367</v>
      </c>
      <c r="O35" s="28">
        <f t="shared" si="18"/>
        <v>-23693445.003529221</v>
      </c>
      <c r="P35" s="28">
        <f t="shared" si="18"/>
        <v>-23658718.865287617</v>
      </c>
      <c r="Q35" s="28">
        <f t="shared" si="18"/>
        <v>-23623869.204784337</v>
      </c>
      <c r="R35" s="28">
        <f t="shared" si="18"/>
        <v>-23588894.385315686</v>
      </c>
      <c r="S35" s="28">
        <f t="shared" si="18"/>
        <v>-23553792.750761222</v>
      </c>
      <c r="T35" s="28">
        <f t="shared" si="18"/>
        <v>-23518562.625367142</v>
      </c>
      <c r="U35" s="28">
        <f t="shared" si="18"/>
        <v>-23483202.313527327</v>
      </c>
      <c r="V35" s="28">
        <f t="shared" si="18"/>
        <v>-23447710.099562112</v>
      </c>
      <c r="W35" s="28">
        <f t="shared" si="18"/>
        <v>-23412084.247494586</v>
      </c>
      <c r="X35" s="28">
        <f t="shared" si="18"/>
        <v>-23376323.000824571</v>
      </c>
      <c r="Y35" s="28">
        <f t="shared" si="18"/>
        <v>-23340424.582300175</v>
      </c>
      <c r="Z35" s="28">
        <f t="shared" si="18"/>
        <v>-23304387.193686832</v>
      </c>
      <c r="AA35" s="28">
        <f t="shared" si="18"/>
        <v>-23268209.015533913</v>
      </c>
      <c r="AB35" s="28">
        <f t="shared" si="18"/>
        <v>-23231888.206938885</v>
      </c>
      <c r="AC35" s="28">
        <f t="shared" si="18"/>
        <v>-23195422.90530888</v>
      </c>
      <c r="AD35" s="28">
        <f t="shared" si="18"/>
        <v>-23158811.226119701</v>
      </c>
      <c r="AE35" s="28">
        <f t="shared" si="18"/>
        <v>-23122051.262672305</v>
      </c>
      <c r="AF35" s="28">
        <f t="shared" si="18"/>
        <v>-23085141.085846681</v>
      </c>
      <c r="AG35" s="28">
        <f t="shared" si="18"/>
        <v>-23048078.743853033</v>
      </c>
      <c r="AH35" s="28">
        <f t="shared" si="18"/>
        <v>-23010862.261980362</v>
      </c>
      <c r="AI35" s="28">
        <f t="shared" si="18"/>
        <v>-22973489.642342351</v>
      </c>
      <c r="AJ35" s="28">
        <f t="shared" si="18"/>
        <v>-22935958.863620523</v>
      </c>
      <c r="AK35" s="28">
        <f t="shared" si="18"/>
        <v>-22898267.880804654</v>
      </c>
      <c r="AL35" s="28">
        <f t="shared" si="18"/>
        <v>-22860414.624930438</v>
      </c>
      <c r="AM35" s="28">
        <f t="shared" si="18"/>
        <v>-22822397.002814326</v>
      </c>
    </row>
    <row r="36" spans="2:39" hidden="1" outlineLevel="1" x14ac:dyDescent="0.25"/>
    <row r="37" spans="2:39" hidden="1" outlineLevel="1" x14ac:dyDescent="0.25"/>
    <row r="38" spans="2:39" ht="18.75" hidden="1" x14ac:dyDescent="0.3">
      <c r="B38" s="30" t="s">
        <v>66</v>
      </c>
      <c r="C38" s="29">
        <v>0</v>
      </c>
      <c r="D38" s="29">
        <v>1</v>
      </c>
      <c r="E38" s="29">
        <f>+D38+1</f>
        <v>2</v>
      </c>
      <c r="F38" s="29">
        <f t="shared" ref="F38:AM38" si="19">+E38+1</f>
        <v>3</v>
      </c>
      <c r="G38" s="29">
        <f t="shared" si="19"/>
        <v>4</v>
      </c>
      <c r="H38" s="29">
        <f t="shared" si="19"/>
        <v>5</v>
      </c>
      <c r="I38" s="29">
        <f t="shared" si="19"/>
        <v>6</v>
      </c>
      <c r="J38" s="29">
        <f t="shared" si="19"/>
        <v>7</v>
      </c>
      <c r="K38" s="29">
        <f t="shared" si="19"/>
        <v>8</v>
      </c>
      <c r="L38" s="29">
        <f t="shared" si="19"/>
        <v>9</v>
      </c>
      <c r="M38" s="29">
        <f t="shared" si="19"/>
        <v>10</v>
      </c>
      <c r="N38" s="29">
        <f t="shared" si="19"/>
        <v>11</v>
      </c>
      <c r="O38" s="29">
        <f t="shared" si="19"/>
        <v>12</v>
      </c>
      <c r="P38" s="29">
        <f t="shared" si="19"/>
        <v>13</v>
      </c>
      <c r="Q38" s="29">
        <f t="shared" si="19"/>
        <v>14</v>
      </c>
      <c r="R38" s="29">
        <f t="shared" si="19"/>
        <v>15</v>
      </c>
      <c r="S38" s="29">
        <f t="shared" si="19"/>
        <v>16</v>
      </c>
      <c r="T38" s="29">
        <f t="shared" si="19"/>
        <v>17</v>
      </c>
      <c r="U38" s="29">
        <f t="shared" si="19"/>
        <v>18</v>
      </c>
      <c r="V38" s="29">
        <f t="shared" si="19"/>
        <v>19</v>
      </c>
      <c r="W38" s="29">
        <f t="shared" si="19"/>
        <v>20</v>
      </c>
      <c r="X38" s="29">
        <f t="shared" si="19"/>
        <v>21</v>
      </c>
      <c r="Y38" s="29">
        <f t="shared" si="19"/>
        <v>22</v>
      </c>
      <c r="Z38" s="29">
        <f t="shared" si="19"/>
        <v>23</v>
      </c>
      <c r="AA38" s="29">
        <f t="shared" si="19"/>
        <v>24</v>
      </c>
      <c r="AB38" s="29">
        <f t="shared" si="19"/>
        <v>25</v>
      </c>
      <c r="AC38" s="29">
        <f t="shared" si="19"/>
        <v>26</v>
      </c>
      <c r="AD38" s="29">
        <f t="shared" si="19"/>
        <v>27</v>
      </c>
      <c r="AE38" s="29">
        <f t="shared" si="19"/>
        <v>28</v>
      </c>
      <c r="AF38" s="29">
        <f t="shared" si="19"/>
        <v>29</v>
      </c>
      <c r="AG38" s="29">
        <f t="shared" si="19"/>
        <v>30</v>
      </c>
      <c r="AH38" s="29">
        <f t="shared" si="19"/>
        <v>31</v>
      </c>
      <c r="AI38" s="29">
        <f t="shared" si="19"/>
        <v>32</v>
      </c>
      <c r="AJ38" s="29">
        <f t="shared" si="19"/>
        <v>33</v>
      </c>
      <c r="AK38" s="29">
        <f t="shared" si="19"/>
        <v>34</v>
      </c>
      <c r="AL38" s="29">
        <f t="shared" si="19"/>
        <v>35</v>
      </c>
      <c r="AM38" s="29">
        <f t="shared" si="19"/>
        <v>36</v>
      </c>
    </row>
    <row r="39" spans="2:39" ht="18.75" hidden="1" outlineLevel="1" x14ac:dyDescent="0.3">
      <c r="B39" s="30" t="s">
        <v>74</v>
      </c>
      <c r="C39" s="29" t="s">
        <v>34</v>
      </c>
      <c r="D39" s="29" t="s">
        <v>10</v>
      </c>
      <c r="E39" s="29" t="s">
        <v>11</v>
      </c>
      <c r="F39" s="29" t="s">
        <v>12</v>
      </c>
      <c r="G39" s="29" t="s">
        <v>13</v>
      </c>
      <c r="H39" s="29" t="s">
        <v>14</v>
      </c>
      <c r="I39" s="29" t="s">
        <v>15</v>
      </c>
      <c r="J39" s="29" t="s">
        <v>16</v>
      </c>
      <c r="K39" s="29" t="s">
        <v>17</v>
      </c>
      <c r="L39" s="29" t="s">
        <v>18</v>
      </c>
      <c r="M39" s="29" t="s">
        <v>19</v>
      </c>
      <c r="N39" s="29" t="s">
        <v>20</v>
      </c>
      <c r="O39" s="29" t="s">
        <v>21</v>
      </c>
      <c r="P39" s="29" t="s">
        <v>22</v>
      </c>
      <c r="Q39" s="29" t="s">
        <v>23</v>
      </c>
      <c r="R39" s="29" t="s">
        <v>24</v>
      </c>
      <c r="S39" s="29" t="s">
        <v>25</v>
      </c>
      <c r="T39" s="29" t="s">
        <v>26</v>
      </c>
      <c r="U39" s="29" t="s">
        <v>27</v>
      </c>
      <c r="V39" s="29" t="s">
        <v>28</v>
      </c>
      <c r="W39" s="29" t="s">
        <v>29</v>
      </c>
      <c r="X39" s="29" t="s">
        <v>30</v>
      </c>
      <c r="Y39" s="29" t="s">
        <v>31</v>
      </c>
      <c r="Z39" s="29" t="s">
        <v>32</v>
      </c>
      <c r="AA39" s="29" t="s">
        <v>33</v>
      </c>
      <c r="AB39" s="29" t="s">
        <v>42</v>
      </c>
      <c r="AC39" s="29" t="s">
        <v>43</v>
      </c>
      <c r="AD39" s="29" t="s">
        <v>44</v>
      </c>
      <c r="AE39" s="29" t="s">
        <v>45</v>
      </c>
      <c r="AF39" s="29" t="s">
        <v>46</v>
      </c>
      <c r="AG39" s="29" t="s">
        <v>47</v>
      </c>
      <c r="AH39" s="29" t="s">
        <v>48</v>
      </c>
      <c r="AI39" s="29" t="s">
        <v>49</v>
      </c>
      <c r="AJ39" s="29" t="s">
        <v>50</v>
      </c>
      <c r="AK39" s="29" t="s">
        <v>51</v>
      </c>
      <c r="AL39" s="29" t="s">
        <v>52</v>
      </c>
      <c r="AM39" s="29" t="s">
        <v>53</v>
      </c>
    </row>
    <row r="40" spans="2:39" hidden="1" outlineLevel="1" x14ac:dyDescent="0.25">
      <c r="B40" s="27" t="s">
        <v>54</v>
      </c>
      <c r="C40" s="28">
        <f>+C5</f>
        <v>701000000</v>
      </c>
      <c r="D40" s="28">
        <f>PMT($C$14,$C$6,$C$19,0)</f>
        <v>-22784212.89678555</v>
      </c>
      <c r="E40" s="28">
        <f>+D40</f>
        <v>-22784212.89678555</v>
      </c>
      <c r="F40" s="28">
        <f t="shared" ref="F40:U40" si="20">+E40</f>
        <v>-22784212.89678555</v>
      </c>
      <c r="G40" s="28">
        <f t="shared" si="20"/>
        <v>-22784212.89678555</v>
      </c>
      <c r="H40" s="28">
        <f t="shared" si="20"/>
        <v>-22784212.89678555</v>
      </c>
      <c r="I40" s="28">
        <f t="shared" si="20"/>
        <v>-22784212.89678555</v>
      </c>
      <c r="J40" s="28">
        <f t="shared" si="20"/>
        <v>-22784212.89678555</v>
      </c>
      <c r="K40" s="28">
        <f t="shared" si="20"/>
        <v>-22784212.89678555</v>
      </c>
      <c r="L40" s="28">
        <f t="shared" si="20"/>
        <v>-22784212.89678555</v>
      </c>
      <c r="M40" s="28">
        <f t="shared" si="20"/>
        <v>-22784212.89678555</v>
      </c>
      <c r="N40" s="28">
        <f t="shared" si="20"/>
        <v>-22784212.89678555</v>
      </c>
      <c r="O40" s="28">
        <f t="shared" si="20"/>
        <v>-22784212.89678555</v>
      </c>
      <c r="P40" s="28">
        <f t="shared" si="20"/>
        <v>-22784212.89678555</v>
      </c>
      <c r="Q40" s="28">
        <f t="shared" si="20"/>
        <v>-22784212.89678555</v>
      </c>
      <c r="R40" s="28">
        <f t="shared" si="20"/>
        <v>-22784212.89678555</v>
      </c>
      <c r="S40" s="28">
        <f t="shared" si="20"/>
        <v>-22784212.89678555</v>
      </c>
      <c r="T40" s="28">
        <f t="shared" si="20"/>
        <v>-22784212.89678555</v>
      </c>
      <c r="U40" s="28">
        <f t="shared" si="20"/>
        <v>-22784212.89678555</v>
      </c>
      <c r="V40" s="28">
        <f>+U40</f>
        <v>-22784212.89678555</v>
      </c>
      <c r="W40" s="28">
        <f t="shared" ref="W40:AM40" si="21">+V40</f>
        <v>-22784212.89678555</v>
      </c>
      <c r="X40" s="28">
        <f t="shared" si="21"/>
        <v>-22784212.89678555</v>
      </c>
      <c r="Y40" s="28">
        <f t="shared" si="21"/>
        <v>-22784212.89678555</v>
      </c>
      <c r="Z40" s="28">
        <f t="shared" si="21"/>
        <v>-22784212.89678555</v>
      </c>
      <c r="AA40" s="28">
        <f t="shared" si="21"/>
        <v>-22784212.89678555</v>
      </c>
      <c r="AB40" s="28">
        <f t="shared" si="21"/>
        <v>-22784212.89678555</v>
      </c>
      <c r="AC40" s="28">
        <f t="shared" si="21"/>
        <v>-22784212.89678555</v>
      </c>
      <c r="AD40" s="28">
        <f t="shared" si="21"/>
        <v>-22784212.89678555</v>
      </c>
      <c r="AE40" s="28">
        <f t="shared" si="21"/>
        <v>-22784212.89678555</v>
      </c>
      <c r="AF40" s="28">
        <f t="shared" si="21"/>
        <v>-22784212.89678555</v>
      </c>
      <c r="AG40" s="28">
        <f t="shared" si="21"/>
        <v>-22784212.89678555</v>
      </c>
      <c r="AH40" s="28">
        <f t="shared" si="21"/>
        <v>-22784212.89678555</v>
      </c>
      <c r="AI40" s="28">
        <f t="shared" si="21"/>
        <v>-22784212.89678555</v>
      </c>
      <c r="AJ40" s="28">
        <f t="shared" si="21"/>
        <v>-22784212.89678555</v>
      </c>
      <c r="AK40" s="28">
        <f t="shared" si="21"/>
        <v>-22784212.89678555</v>
      </c>
      <c r="AL40" s="28">
        <f t="shared" si="21"/>
        <v>-22784212.89678555</v>
      </c>
      <c r="AM40" s="28">
        <f t="shared" si="21"/>
        <v>-22784212.89678555</v>
      </c>
    </row>
    <row r="41" spans="2:39" hidden="1" outlineLevel="1" x14ac:dyDescent="0.25">
      <c r="B41" s="27" t="s">
        <v>37</v>
      </c>
      <c r="C41" s="27"/>
      <c r="D41" s="28">
        <f t="shared" ref="D41:AM41" si="22">CUMIPMT($C$14,$C$6,$C$19,D38,D38,0)</f>
        <v>-6133750.0000000261</v>
      </c>
      <c r="E41" s="28">
        <f t="shared" si="22"/>
        <v>-5988058.4496531524</v>
      </c>
      <c r="F41" s="28">
        <f t="shared" si="22"/>
        <v>-5841092.0982407443</v>
      </c>
      <c r="G41" s="28">
        <f t="shared" si="22"/>
        <v>-5692839.7912534773</v>
      </c>
      <c r="H41" s="28">
        <f t="shared" si="22"/>
        <v>-5543290.2765800729</v>
      </c>
      <c r="I41" s="28">
        <f t="shared" si="22"/>
        <v>-5392432.2036532722</v>
      </c>
      <c r="J41" s="28">
        <f t="shared" si="22"/>
        <v>-5240254.1225883625</v>
      </c>
      <c r="K41" s="28">
        <f t="shared" si="22"/>
        <v>-5086744.4833141379</v>
      </c>
      <c r="L41" s="28">
        <f t="shared" si="22"/>
        <v>-4931891.6346962601</v>
      </c>
      <c r="M41" s="28">
        <f t="shared" si="22"/>
        <v>-4775683.823652979</v>
      </c>
      <c r="N41" s="28">
        <f t="shared" si="22"/>
        <v>-4618109.1942630671</v>
      </c>
      <c r="O41" s="28">
        <f t="shared" si="22"/>
        <v>-4459155.7868659981</v>
      </c>
      <c r="P41" s="28">
        <f t="shared" si="22"/>
        <v>-4298811.5371542014</v>
      </c>
      <c r="Q41" s="28">
        <f t="shared" si="22"/>
        <v>-4137064.2752574272</v>
      </c>
      <c r="R41" s="28">
        <f t="shared" si="22"/>
        <v>-3973901.724819053</v>
      </c>
      <c r="S41" s="28">
        <f t="shared" si="22"/>
        <v>-3809311.5020643473</v>
      </c>
      <c r="T41" s="28">
        <f t="shared" si="22"/>
        <v>-3643281.1148605309</v>
      </c>
      <c r="U41" s="28">
        <f t="shared" si="22"/>
        <v>-3475797.9617686905</v>
      </c>
      <c r="V41" s="28">
        <f t="shared" si="22"/>
        <v>-3306849.3310872912</v>
      </c>
      <c r="W41" s="28">
        <f t="shared" si="22"/>
        <v>-3136422.3998874314</v>
      </c>
      <c r="X41" s="28">
        <f t="shared" si="22"/>
        <v>-2964504.2330395728</v>
      </c>
      <c r="Y41" s="28">
        <f t="shared" si="22"/>
        <v>-2791081.7822317965</v>
      </c>
      <c r="Z41" s="28">
        <f t="shared" si="22"/>
        <v>-2616141.8849794455</v>
      </c>
      <c r="AA41" s="28">
        <f t="shared" si="22"/>
        <v>-2439671.2636261396</v>
      </c>
      <c r="AB41" s="28">
        <f t="shared" si="22"/>
        <v>-2261656.524335999</v>
      </c>
      <c r="AC41" s="28">
        <f t="shared" si="22"/>
        <v>-2082084.1560770646</v>
      </c>
      <c r="AD41" s="28">
        <f t="shared" si="22"/>
        <v>-1900940.5295958593</v>
      </c>
      <c r="AE41" s="28">
        <f t="shared" si="22"/>
        <v>-1718211.896382954</v>
      </c>
      <c r="AF41" s="28">
        <f t="shared" si="22"/>
        <v>-1533884.3876294307</v>
      </c>
      <c r="AG41" s="28">
        <f t="shared" si="22"/>
        <v>-1347944.0131743103</v>
      </c>
      <c r="AH41" s="28">
        <f t="shared" si="22"/>
        <v>-1160376.6604427099</v>
      </c>
      <c r="AI41" s="28">
        <f t="shared" si="22"/>
        <v>-971168.09337471426</v>
      </c>
      <c r="AJ41" s="28">
        <f t="shared" si="22"/>
        <v>-780303.95134487003</v>
      </c>
      <c r="AK41" s="28">
        <f t="shared" si="22"/>
        <v>-587769.74807225913</v>
      </c>
      <c r="AL41" s="28">
        <f t="shared" si="22"/>
        <v>-393550.87052101642</v>
      </c>
      <c r="AM41" s="28">
        <f t="shared" si="22"/>
        <v>-197632.57779120281</v>
      </c>
    </row>
    <row r="42" spans="2:39" hidden="1" outlineLevel="1" x14ac:dyDescent="0.25">
      <c r="B42" s="27" t="s">
        <v>36</v>
      </c>
      <c r="C42" s="27"/>
      <c r="D42" s="28">
        <f t="shared" ref="D42:AM42" si="23">CUMPRINC($C$14,$C$6,$C$19,D38,D38,0)</f>
        <v>-16650462.896785524</v>
      </c>
      <c r="E42" s="28">
        <f t="shared" si="23"/>
        <v>-16796154.447132397</v>
      </c>
      <c r="F42" s="28">
        <f t="shared" si="23"/>
        <v>-16943120.798544805</v>
      </c>
      <c r="G42" s="28">
        <f t="shared" si="23"/>
        <v>-17091373.105532072</v>
      </c>
      <c r="H42" s="28">
        <f t="shared" si="23"/>
        <v>-17240922.620205477</v>
      </c>
      <c r="I42" s="28">
        <f t="shared" si="23"/>
        <v>-17391780.693132278</v>
      </c>
      <c r="J42" s="28">
        <f t="shared" si="23"/>
        <v>-17543958.774197187</v>
      </c>
      <c r="K42" s="28">
        <f t="shared" si="23"/>
        <v>-17697468.413471412</v>
      </c>
      <c r="L42" s="28">
        <f t="shared" si="23"/>
        <v>-17852321.26208929</v>
      </c>
      <c r="M42" s="28">
        <f t="shared" si="23"/>
        <v>-18008529.073132571</v>
      </c>
      <c r="N42" s="28">
        <f t="shared" si="23"/>
        <v>-18166103.702522483</v>
      </c>
      <c r="O42" s="28">
        <f t="shared" si="23"/>
        <v>-18325057.109919552</v>
      </c>
      <c r="P42" s="28">
        <f t="shared" si="23"/>
        <v>-18485401.359631348</v>
      </c>
      <c r="Q42" s="28">
        <f t="shared" si="23"/>
        <v>-18647148.621528123</v>
      </c>
      <c r="R42" s="28">
        <f t="shared" si="23"/>
        <v>-18810311.171966497</v>
      </c>
      <c r="S42" s="28">
        <f t="shared" si="23"/>
        <v>-18974901.394721203</v>
      </c>
      <c r="T42" s="28">
        <f t="shared" si="23"/>
        <v>-19140931.781925019</v>
      </c>
      <c r="U42" s="28">
        <f t="shared" si="23"/>
        <v>-19308414.935016859</v>
      </c>
      <c r="V42" s="28">
        <f t="shared" si="23"/>
        <v>-19477363.565698259</v>
      </c>
      <c r="W42" s="28">
        <f t="shared" si="23"/>
        <v>-19647790.496898118</v>
      </c>
      <c r="X42" s="28">
        <f t="shared" si="23"/>
        <v>-19819708.663745977</v>
      </c>
      <c r="Y42" s="28">
        <f t="shared" si="23"/>
        <v>-19993131.114553753</v>
      </c>
      <c r="Z42" s="28">
        <f t="shared" si="23"/>
        <v>-20168071.011806104</v>
      </c>
      <c r="AA42" s="28">
        <f t="shared" si="23"/>
        <v>-20344541.63315941</v>
      </c>
      <c r="AB42" s="28">
        <f t="shared" si="23"/>
        <v>-20522556.372449551</v>
      </c>
      <c r="AC42" s="28">
        <f t="shared" si="23"/>
        <v>-20702128.740708485</v>
      </c>
      <c r="AD42" s="28">
        <f t="shared" si="23"/>
        <v>-20883272.36718969</v>
      </c>
      <c r="AE42" s="28">
        <f t="shared" si="23"/>
        <v>-21066001.000402596</v>
      </c>
      <c r="AF42" s="28">
        <f t="shared" si="23"/>
        <v>-21250328.509156119</v>
      </c>
      <c r="AG42" s="28">
        <f t="shared" si="23"/>
        <v>-21436268.883611239</v>
      </c>
      <c r="AH42" s="28">
        <f t="shared" si="23"/>
        <v>-21623836.23634284</v>
      </c>
      <c r="AI42" s="28">
        <f t="shared" si="23"/>
        <v>-21813044.803410836</v>
      </c>
      <c r="AJ42" s="28">
        <f t="shared" si="23"/>
        <v>-22003908.94544068</v>
      </c>
      <c r="AK42" s="28">
        <f t="shared" si="23"/>
        <v>-22196443.148713291</v>
      </c>
      <c r="AL42" s="28">
        <f t="shared" si="23"/>
        <v>-22390662.026264533</v>
      </c>
      <c r="AM42" s="28">
        <f t="shared" si="23"/>
        <v>-22586580.318994347</v>
      </c>
    </row>
    <row r="43" spans="2:39" hidden="1" outlineLevel="1" x14ac:dyDescent="0.25">
      <c r="B43" s="27" t="s">
        <v>38</v>
      </c>
      <c r="C43" s="27"/>
      <c r="D43" s="28">
        <f>+SUM(D41:D42)</f>
        <v>-22784212.89678555</v>
      </c>
      <c r="E43" s="28">
        <f>+SUM(E41:E42)</f>
        <v>-22784212.89678555</v>
      </c>
      <c r="F43" s="28">
        <f t="shared" ref="F43:AM43" si="24">+SUM(F41:F42)</f>
        <v>-22784212.89678555</v>
      </c>
      <c r="G43" s="28">
        <f t="shared" si="24"/>
        <v>-22784212.89678555</v>
      </c>
      <c r="H43" s="28">
        <f t="shared" si="24"/>
        <v>-22784212.89678555</v>
      </c>
      <c r="I43" s="28">
        <f t="shared" si="24"/>
        <v>-22784212.89678555</v>
      </c>
      <c r="J43" s="28">
        <f t="shared" si="24"/>
        <v>-22784212.89678555</v>
      </c>
      <c r="K43" s="28">
        <f t="shared" si="24"/>
        <v>-22784212.89678555</v>
      </c>
      <c r="L43" s="28">
        <f t="shared" si="24"/>
        <v>-22784212.89678555</v>
      </c>
      <c r="M43" s="28">
        <f t="shared" si="24"/>
        <v>-22784212.89678555</v>
      </c>
      <c r="N43" s="28">
        <f t="shared" si="24"/>
        <v>-22784212.89678555</v>
      </c>
      <c r="O43" s="28">
        <f t="shared" si="24"/>
        <v>-22784212.89678555</v>
      </c>
      <c r="P43" s="28">
        <f t="shared" si="24"/>
        <v>-22784212.89678555</v>
      </c>
      <c r="Q43" s="28">
        <f t="shared" si="24"/>
        <v>-22784212.89678555</v>
      </c>
      <c r="R43" s="28">
        <f t="shared" si="24"/>
        <v>-22784212.89678555</v>
      </c>
      <c r="S43" s="28">
        <f t="shared" si="24"/>
        <v>-22784212.89678555</v>
      </c>
      <c r="T43" s="28">
        <f t="shared" si="24"/>
        <v>-22784212.89678555</v>
      </c>
      <c r="U43" s="28">
        <f t="shared" si="24"/>
        <v>-22784212.89678555</v>
      </c>
      <c r="V43" s="28">
        <f t="shared" si="24"/>
        <v>-22784212.89678555</v>
      </c>
      <c r="W43" s="28">
        <f t="shared" si="24"/>
        <v>-22784212.89678555</v>
      </c>
      <c r="X43" s="28">
        <f t="shared" si="24"/>
        <v>-22784212.89678555</v>
      </c>
      <c r="Y43" s="28">
        <f t="shared" si="24"/>
        <v>-22784212.89678555</v>
      </c>
      <c r="Z43" s="28">
        <f t="shared" si="24"/>
        <v>-22784212.89678555</v>
      </c>
      <c r="AA43" s="28">
        <f t="shared" si="24"/>
        <v>-22784212.89678555</v>
      </c>
      <c r="AB43" s="28">
        <f t="shared" si="24"/>
        <v>-22784212.89678555</v>
      </c>
      <c r="AC43" s="28">
        <f t="shared" si="24"/>
        <v>-22784212.89678555</v>
      </c>
      <c r="AD43" s="28">
        <f t="shared" si="24"/>
        <v>-22784212.89678555</v>
      </c>
      <c r="AE43" s="28">
        <f t="shared" si="24"/>
        <v>-22784212.89678555</v>
      </c>
      <c r="AF43" s="28">
        <f t="shared" si="24"/>
        <v>-22784212.89678555</v>
      </c>
      <c r="AG43" s="28">
        <f t="shared" si="24"/>
        <v>-22784212.89678555</v>
      </c>
      <c r="AH43" s="28">
        <f t="shared" si="24"/>
        <v>-22784212.89678555</v>
      </c>
      <c r="AI43" s="28">
        <f t="shared" si="24"/>
        <v>-22784212.89678555</v>
      </c>
      <c r="AJ43" s="28">
        <f t="shared" si="24"/>
        <v>-22784212.89678555</v>
      </c>
      <c r="AK43" s="28">
        <f t="shared" si="24"/>
        <v>-22784212.89678555</v>
      </c>
      <c r="AL43" s="28">
        <f t="shared" si="24"/>
        <v>-22784212.89678555</v>
      </c>
      <c r="AM43" s="28">
        <f t="shared" si="24"/>
        <v>-22784212.89678555</v>
      </c>
    </row>
    <row r="44" spans="2:39" hidden="1" outlineLevel="1" x14ac:dyDescent="0.25">
      <c r="B44" s="31" t="s">
        <v>72</v>
      </c>
      <c r="C44" s="31"/>
      <c r="D44" s="32">
        <f>-C8</f>
        <v>-4.2828999999999999E-2</v>
      </c>
      <c r="E44" s="32">
        <f>+D44</f>
        <v>-4.2828999999999999E-2</v>
      </c>
      <c r="F44" s="32">
        <f t="shared" ref="F44:AM44" si="25">+E44</f>
        <v>-4.2828999999999999E-2</v>
      </c>
      <c r="G44" s="32">
        <f t="shared" si="25"/>
        <v>-4.2828999999999999E-2</v>
      </c>
      <c r="H44" s="32">
        <f t="shared" si="25"/>
        <v>-4.2828999999999999E-2</v>
      </c>
      <c r="I44" s="32">
        <f t="shared" si="25"/>
        <v>-4.2828999999999999E-2</v>
      </c>
      <c r="J44" s="32">
        <f t="shared" si="25"/>
        <v>-4.2828999999999999E-2</v>
      </c>
      <c r="K44" s="32">
        <f t="shared" si="25"/>
        <v>-4.2828999999999999E-2</v>
      </c>
      <c r="L44" s="32">
        <f t="shared" si="25"/>
        <v>-4.2828999999999999E-2</v>
      </c>
      <c r="M44" s="32">
        <f t="shared" si="25"/>
        <v>-4.2828999999999999E-2</v>
      </c>
      <c r="N44" s="32">
        <f t="shared" si="25"/>
        <v>-4.2828999999999999E-2</v>
      </c>
      <c r="O44" s="32">
        <f t="shared" si="25"/>
        <v>-4.2828999999999999E-2</v>
      </c>
      <c r="P44" s="32">
        <f t="shared" si="25"/>
        <v>-4.2828999999999999E-2</v>
      </c>
      <c r="Q44" s="32">
        <f t="shared" si="25"/>
        <v>-4.2828999999999999E-2</v>
      </c>
      <c r="R44" s="32">
        <f t="shared" si="25"/>
        <v>-4.2828999999999999E-2</v>
      </c>
      <c r="S44" s="32">
        <f t="shared" si="25"/>
        <v>-4.2828999999999999E-2</v>
      </c>
      <c r="T44" s="32">
        <f t="shared" si="25"/>
        <v>-4.2828999999999999E-2</v>
      </c>
      <c r="U44" s="32">
        <f t="shared" si="25"/>
        <v>-4.2828999999999999E-2</v>
      </c>
      <c r="V44" s="32">
        <f t="shared" si="25"/>
        <v>-4.2828999999999999E-2</v>
      </c>
      <c r="W44" s="32">
        <f t="shared" si="25"/>
        <v>-4.2828999999999999E-2</v>
      </c>
      <c r="X44" s="32">
        <f t="shared" si="25"/>
        <v>-4.2828999999999999E-2</v>
      </c>
      <c r="Y44" s="32">
        <f t="shared" si="25"/>
        <v>-4.2828999999999999E-2</v>
      </c>
      <c r="Z44" s="32">
        <f t="shared" si="25"/>
        <v>-4.2828999999999999E-2</v>
      </c>
      <c r="AA44" s="32">
        <f t="shared" si="25"/>
        <v>-4.2828999999999999E-2</v>
      </c>
      <c r="AB44" s="32">
        <f t="shared" si="25"/>
        <v>-4.2828999999999999E-2</v>
      </c>
      <c r="AC44" s="32">
        <f t="shared" si="25"/>
        <v>-4.2828999999999999E-2</v>
      </c>
      <c r="AD44" s="32">
        <f t="shared" si="25"/>
        <v>-4.2828999999999999E-2</v>
      </c>
      <c r="AE44" s="32">
        <f t="shared" si="25"/>
        <v>-4.2828999999999999E-2</v>
      </c>
      <c r="AF44" s="32">
        <f t="shared" si="25"/>
        <v>-4.2828999999999999E-2</v>
      </c>
      <c r="AG44" s="32">
        <f t="shared" si="25"/>
        <v>-4.2828999999999999E-2</v>
      </c>
      <c r="AH44" s="32">
        <f t="shared" si="25"/>
        <v>-4.2828999999999999E-2</v>
      </c>
      <c r="AI44" s="32">
        <f t="shared" si="25"/>
        <v>-4.2828999999999999E-2</v>
      </c>
      <c r="AJ44" s="32">
        <f t="shared" si="25"/>
        <v>-4.2828999999999999E-2</v>
      </c>
      <c r="AK44" s="32">
        <f t="shared" si="25"/>
        <v>-4.2828999999999999E-2</v>
      </c>
      <c r="AL44" s="32">
        <f t="shared" si="25"/>
        <v>-4.2828999999999999E-2</v>
      </c>
      <c r="AM44" s="32">
        <f t="shared" si="25"/>
        <v>-4.2828999999999999E-2</v>
      </c>
    </row>
    <row r="45" spans="2:39" hidden="1" outlineLevel="1" x14ac:dyDescent="0.25">
      <c r="B45" s="27" t="s">
        <v>39</v>
      </c>
      <c r="C45" s="27"/>
      <c r="D45" s="28">
        <f>+SUM(D41:$AM41)+SUM(D42:$AM42)+SUM(D44:$AM44)</f>
        <v>-820231665.82612383</v>
      </c>
      <c r="E45" s="28">
        <f>+SUM(E41:$AM41)+SUM(E42:$AM42)+SUM(E44:$AM44)</f>
        <v>-797447452.8865093</v>
      </c>
      <c r="F45" s="28">
        <f>+SUM(F41:$AM41)+SUM(F42:$AM42)+SUM(F44:$AM44)</f>
        <v>-774663239.94689488</v>
      </c>
      <c r="G45" s="28">
        <f>+SUM(G41:$AM41)+SUM(G42:$AM42)+SUM(G44:$AM44)</f>
        <v>-751879027.00728023</v>
      </c>
      <c r="H45" s="28">
        <f>+SUM(H41:$AM41)+SUM(H42:$AM42)+SUM(H44:$AM44)</f>
        <v>-729094814.0676657</v>
      </c>
      <c r="I45" s="28">
        <f>+SUM(I41:$AM41)+SUM(I42:$AM42)+SUM(I44:$AM44)</f>
        <v>-706310601.12805104</v>
      </c>
      <c r="J45" s="28">
        <f>+SUM(J41:$AM41)+SUM(J42:$AM42)+SUM(J44:$AM44)</f>
        <v>-683526388.18843663</v>
      </c>
      <c r="K45" s="28">
        <f>+SUM(K41:$AM41)+SUM(K42:$AM42)+SUM(K44:$AM44)</f>
        <v>-660742175.24882197</v>
      </c>
      <c r="L45" s="28">
        <f>+SUM(L41:$AM41)+SUM(L42:$AM42)+SUM(L44:$AM44)</f>
        <v>-637957962.30920732</v>
      </c>
      <c r="M45" s="28">
        <f>+SUM(M41:$AM41)+SUM(M42:$AM42)+SUM(M44:$AM44)</f>
        <v>-615173749.36959291</v>
      </c>
      <c r="N45" s="28">
        <f>+SUM(N41:$AM41)+SUM(N42:$AM42)+SUM(N44:$AM44)</f>
        <v>-592389536.42997837</v>
      </c>
      <c r="O45" s="28">
        <f>+SUM(O41:$AM41)+SUM(O42:$AM42)+SUM(O44:$AM44)</f>
        <v>-569605323.49036372</v>
      </c>
      <c r="P45" s="28">
        <f>+SUM(P41:$AM41)+SUM(P42:$AM42)+SUM(P44:$AM44)</f>
        <v>-546821110.5507493</v>
      </c>
      <c r="Q45" s="28">
        <f>+SUM(Q41:$AM41)+SUM(Q42:$AM42)+SUM(Q44:$AM44)</f>
        <v>-524036897.61113465</v>
      </c>
      <c r="R45" s="28">
        <f>+SUM(R41:$AM41)+SUM(R42:$AM42)+SUM(R44:$AM44)</f>
        <v>-501252684.67151999</v>
      </c>
      <c r="S45" s="28">
        <f>+SUM(S41:$AM41)+SUM(S42:$AM42)+SUM(S44:$AM44)</f>
        <v>-478468471.73190552</v>
      </c>
      <c r="T45" s="28">
        <f>+SUM(T41:$AM41)+SUM(T42:$AM42)+SUM(T44:$AM44)</f>
        <v>-455684258.79229105</v>
      </c>
      <c r="U45" s="28">
        <f>+SUM(U41:$AM41)+SUM(U42:$AM42)+SUM(U44:$AM44)</f>
        <v>-432900045.85267639</v>
      </c>
      <c r="V45" s="28">
        <f>+SUM(V41:$AM41)+SUM(V42:$AM42)+SUM(V44:$AM44)</f>
        <v>-410115832.91306186</v>
      </c>
      <c r="W45" s="28">
        <f>+SUM(W41:$AM41)+SUM(W42:$AM42)+SUM(W44:$AM44)</f>
        <v>-387331619.97344732</v>
      </c>
      <c r="X45" s="28">
        <f>+SUM(X41:$AM41)+SUM(X42:$AM42)+SUM(X44:$AM44)</f>
        <v>-364547407.03383279</v>
      </c>
      <c r="Y45" s="28">
        <f>+SUM(Y41:$AM41)+SUM(Y42:$AM42)+SUM(Y44:$AM44)</f>
        <v>-341763194.09421819</v>
      </c>
      <c r="Z45" s="28">
        <f>+SUM(Z41:$AM41)+SUM(Z42:$AM42)+SUM(Z44:$AM44)</f>
        <v>-318978981.15460366</v>
      </c>
      <c r="AA45" s="28">
        <f>+SUM(AA41:$AM41)+SUM(AA42:$AM42)+SUM(AA44:$AM44)</f>
        <v>-296194768.21498913</v>
      </c>
      <c r="AB45" s="28">
        <f>+SUM(AB41:$AM41)+SUM(AB42:$AM42)+SUM(AB44:$AM44)</f>
        <v>-273410555.27537459</v>
      </c>
      <c r="AC45" s="28">
        <f>+SUM(AC41:$AM41)+SUM(AC42:$AM42)+SUM(AC44:$AM44)</f>
        <v>-250626342.33576006</v>
      </c>
      <c r="AD45" s="28">
        <f>+SUM(AD41:$AM41)+SUM(AD42:$AM42)+SUM(AD44:$AM44)</f>
        <v>-227842129.39614549</v>
      </c>
      <c r="AE45" s="28">
        <f>+SUM(AE41:$AM41)+SUM(AE42:$AM42)+SUM(AE44:$AM44)</f>
        <v>-205057916.45653093</v>
      </c>
      <c r="AF45" s="28">
        <f>+SUM(AF41:$AM41)+SUM(AF42:$AM42)+SUM(AF44:$AM44)</f>
        <v>-182273703.51691639</v>
      </c>
      <c r="AG45" s="28">
        <f>+SUM(AG41:$AM41)+SUM(AG42:$AM42)+SUM(AG44:$AM44)</f>
        <v>-159489490.57730183</v>
      </c>
      <c r="AH45" s="28">
        <f>+SUM(AH41:$AM41)+SUM(AH42:$AM42)+SUM(AH44:$AM44)</f>
        <v>-136705277.6376873</v>
      </c>
      <c r="AI45" s="28">
        <f>+SUM(AI41:$AM41)+SUM(AI42:$AM42)+SUM(AI44:$AM44)</f>
        <v>-113921064.69807276</v>
      </c>
      <c r="AJ45" s="28">
        <f>+SUM(AJ41:$AM41)+SUM(AJ42:$AM42)+SUM(AJ44:$AM44)</f>
        <v>-91136851.758458197</v>
      </c>
      <c r="AK45" s="28">
        <f>+SUM(AK41:$AM41)+SUM(AK42:$AM42)+SUM(AK44:$AM44)</f>
        <v>-68352638.818843648</v>
      </c>
      <c r="AL45" s="28">
        <f>+SUM(AL41:$AM41)+SUM(AL42:$AM42)+SUM(AL44:$AM44)</f>
        <v>-45568425.879229099</v>
      </c>
      <c r="AM45" s="28">
        <f>+SUM(AM41:$AM41)+SUM(AM42:$AM42)+SUM(AM44:$AM44)</f>
        <v>-22784212.939614549</v>
      </c>
    </row>
    <row r="46" spans="2:39" hidden="1" outlineLevel="1" x14ac:dyDescent="0.25">
      <c r="B46" s="27" t="s">
        <v>40</v>
      </c>
      <c r="C46" s="28"/>
      <c r="D46" s="28">
        <f t="shared" ref="D46:AM46" si="26">+D45*$C$7/1000000</f>
        <v>-984277.99899134866</v>
      </c>
      <c r="E46" s="28">
        <f t="shared" si="26"/>
        <v>-956936.94346381119</v>
      </c>
      <c r="F46" s="28">
        <f t="shared" si="26"/>
        <v>-929595.88793627382</v>
      </c>
      <c r="G46" s="28">
        <f t="shared" si="26"/>
        <v>-902254.83240873634</v>
      </c>
      <c r="H46" s="28">
        <f t="shared" si="26"/>
        <v>-874913.77688119886</v>
      </c>
      <c r="I46" s="28">
        <f t="shared" si="26"/>
        <v>-847572.72135366127</v>
      </c>
      <c r="J46" s="28">
        <f t="shared" si="26"/>
        <v>-820231.66582612391</v>
      </c>
      <c r="K46" s="28">
        <f t="shared" si="26"/>
        <v>-792890.61029858643</v>
      </c>
      <c r="L46" s="28">
        <f t="shared" si="26"/>
        <v>-765549.55477104883</v>
      </c>
      <c r="M46" s="28">
        <f t="shared" si="26"/>
        <v>-738208.49924351147</v>
      </c>
      <c r="N46" s="28">
        <f t="shared" si="26"/>
        <v>-710867.44371597399</v>
      </c>
      <c r="O46" s="28">
        <f t="shared" si="26"/>
        <v>-683526.38818843639</v>
      </c>
      <c r="P46" s="28">
        <f t="shared" si="26"/>
        <v>-656185.33266089915</v>
      </c>
      <c r="Q46" s="28">
        <f t="shared" si="26"/>
        <v>-628844.27713336155</v>
      </c>
      <c r="R46" s="28">
        <f t="shared" si="26"/>
        <v>-601503.22160582396</v>
      </c>
      <c r="S46" s="28">
        <f t="shared" si="26"/>
        <v>-574162.16607828659</v>
      </c>
      <c r="T46" s="28">
        <f t="shared" si="26"/>
        <v>-546821.11055074923</v>
      </c>
      <c r="U46" s="28">
        <f t="shared" si="26"/>
        <v>-519480.05502321169</v>
      </c>
      <c r="V46" s="28">
        <f t="shared" si="26"/>
        <v>-492138.99949567427</v>
      </c>
      <c r="W46" s="28">
        <f t="shared" si="26"/>
        <v>-464797.94396813679</v>
      </c>
      <c r="X46" s="28">
        <f t="shared" si="26"/>
        <v>-437456.88844059937</v>
      </c>
      <c r="Y46" s="28">
        <f t="shared" si="26"/>
        <v>-410115.83291306184</v>
      </c>
      <c r="Z46" s="28">
        <f t="shared" si="26"/>
        <v>-382774.77738552442</v>
      </c>
      <c r="AA46" s="28">
        <f t="shared" si="26"/>
        <v>-355433.72185798694</v>
      </c>
      <c r="AB46" s="28">
        <f t="shared" si="26"/>
        <v>-328092.66633044952</v>
      </c>
      <c r="AC46" s="28">
        <f t="shared" si="26"/>
        <v>-300751.61080291204</v>
      </c>
      <c r="AD46" s="28">
        <f t="shared" si="26"/>
        <v>-273410.55527537462</v>
      </c>
      <c r="AE46" s="28">
        <f t="shared" si="26"/>
        <v>-246069.49974783714</v>
      </c>
      <c r="AF46" s="28">
        <f t="shared" si="26"/>
        <v>-218728.44422029969</v>
      </c>
      <c r="AG46" s="28">
        <f t="shared" si="26"/>
        <v>-191387.38869276221</v>
      </c>
      <c r="AH46" s="28">
        <f t="shared" si="26"/>
        <v>-164046.33316522476</v>
      </c>
      <c r="AI46" s="28">
        <f t="shared" si="26"/>
        <v>-136705.27763768731</v>
      </c>
      <c r="AJ46" s="28">
        <f t="shared" si="26"/>
        <v>-109364.22211014984</v>
      </c>
      <c r="AK46" s="28">
        <f t="shared" si="26"/>
        <v>-82023.166582612379</v>
      </c>
      <c r="AL46" s="28">
        <f t="shared" si="26"/>
        <v>-54682.111055074922</v>
      </c>
      <c r="AM46" s="28">
        <f t="shared" si="26"/>
        <v>-27341.055527537461</v>
      </c>
    </row>
    <row r="47" spans="2:39" hidden="1" outlineLevel="1" x14ac:dyDescent="0.25">
      <c r="B47" s="27" t="s">
        <v>41</v>
      </c>
      <c r="C47" s="28">
        <f>+C40</f>
        <v>701000000</v>
      </c>
      <c r="D47" s="28">
        <f>+D46+D43+D44</f>
        <v>-23768490.938605897</v>
      </c>
      <c r="E47" s="28">
        <f t="shared" ref="E47:AM47" si="27">+E46+E43+E44</f>
        <v>-23741149.883078359</v>
      </c>
      <c r="F47" s="28">
        <f t="shared" si="27"/>
        <v>-23713808.827550825</v>
      </c>
      <c r="G47" s="28">
        <f t="shared" si="27"/>
        <v>-23686467.772023287</v>
      </c>
      <c r="H47" s="28">
        <f t="shared" si="27"/>
        <v>-23659126.716495749</v>
      </c>
      <c r="I47" s="28">
        <f t="shared" si="27"/>
        <v>-23631785.660968211</v>
      </c>
      <c r="J47" s="28">
        <f t="shared" si="27"/>
        <v>-23604444.605440672</v>
      </c>
      <c r="K47" s="28">
        <f t="shared" si="27"/>
        <v>-23577103.549913134</v>
      </c>
      <c r="L47" s="28">
        <f t="shared" si="27"/>
        <v>-23549762.494385596</v>
      </c>
      <c r="M47" s="28">
        <f t="shared" si="27"/>
        <v>-23522421.438858062</v>
      </c>
      <c r="N47" s="28">
        <f t="shared" si="27"/>
        <v>-23495080.383330524</v>
      </c>
      <c r="O47" s="28">
        <f t="shared" si="27"/>
        <v>-23467739.327802986</v>
      </c>
      <c r="P47" s="28">
        <f t="shared" si="27"/>
        <v>-23440398.272275448</v>
      </c>
      <c r="Q47" s="28">
        <f t="shared" si="27"/>
        <v>-23413057.21674791</v>
      </c>
      <c r="R47" s="28">
        <f t="shared" si="27"/>
        <v>-23385716.161220372</v>
      </c>
      <c r="S47" s="28">
        <f t="shared" si="27"/>
        <v>-23358375.105692837</v>
      </c>
      <c r="T47" s="28">
        <f t="shared" si="27"/>
        <v>-23331034.050165299</v>
      </c>
      <c r="U47" s="28">
        <f t="shared" si="27"/>
        <v>-23303692.994637761</v>
      </c>
      <c r="V47" s="28">
        <f t="shared" si="27"/>
        <v>-23276351.939110223</v>
      </c>
      <c r="W47" s="28">
        <f t="shared" si="27"/>
        <v>-23249010.883582685</v>
      </c>
      <c r="X47" s="28">
        <f t="shared" si="27"/>
        <v>-23221669.828055147</v>
      </c>
      <c r="Y47" s="28">
        <f t="shared" si="27"/>
        <v>-23194328.772527613</v>
      </c>
      <c r="Z47" s="28">
        <f t="shared" si="27"/>
        <v>-23166987.717000075</v>
      </c>
      <c r="AA47" s="28">
        <f t="shared" si="27"/>
        <v>-23139646.661472537</v>
      </c>
      <c r="AB47" s="28">
        <f t="shared" si="27"/>
        <v>-23112305.605944999</v>
      </c>
      <c r="AC47" s="28">
        <f t="shared" si="27"/>
        <v>-23084964.550417461</v>
      </c>
      <c r="AD47" s="28">
        <f t="shared" si="27"/>
        <v>-23057623.494889922</v>
      </c>
      <c r="AE47" s="28">
        <f t="shared" si="27"/>
        <v>-23030282.439362388</v>
      </c>
      <c r="AF47" s="28">
        <f t="shared" si="27"/>
        <v>-23002941.38383485</v>
      </c>
      <c r="AG47" s="28">
        <f t="shared" si="27"/>
        <v>-22975600.328307312</v>
      </c>
      <c r="AH47" s="28">
        <f t="shared" si="27"/>
        <v>-22948259.272779774</v>
      </c>
      <c r="AI47" s="28">
        <f t="shared" si="27"/>
        <v>-22920918.217252236</v>
      </c>
      <c r="AJ47" s="28">
        <f t="shared" si="27"/>
        <v>-22893577.161724698</v>
      </c>
      <c r="AK47" s="28">
        <f t="shared" si="27"/>
        <v>-22866236.106197163</v>
      </c>
      <c r="AL47" s="28">
        <f t="shared" si="27"/>
        <v>-22838895.050669625</v>
      </c>
      <c r="AM47" s="28">
        <f t="shared" si="27"/>
        <v>-22811553.995142087</v>
      </c>
    </row>
    <row r="48" spans="2:39" hidden="1" outlineLevel="1" x14ac:dyDescent="0.25">
      <c r="C48" s="6"/>
    </row>
    <row r="49" spans="1:63" ht="18.75" hidden="1" x14ac:dyDescent="0.3">
      <c r="B49" s="30" t="s">
        <v>67</v>
      </c>
      <c r="C49" s="29">
        <v>0</v>
      </c>
      <c r="D49" s="29">
        <v>1</v>
      </c>
      <c r="E49" s="29">
        <f>+D49+1</f>
        <v>2</v>
      </c>
      <c r="F49" s="29">
        <f t="shared" ref="F49:AM49" si="28">+E49+1</f>
        <v>3</v>
      </c>
      <c r="G49" s="29">
        <f t="shared" si="28"/>
        <v>4</v>
      </c>
      <c r="H49" s="29">
        <f t="shared" si="28"/>
        <v>5</v>
      </c>
      <c r="I49" s="29">
        <f t="shared" si="28"/>
        <v>6</v>
      </c>
      <c r="J49" s="29">
        <f t="shared" si="28"/>
        <v>7</v>
      </c>
      <c r="K49" s="29">
        <f t="shared" si="28"/>
        <v>8</v>
      </c>
      <c r="L49" s="29">
        <f t="shared" si="28"/>
        <v>9</v>
      </c>
      <c r="M49" s="29">
        <f t="shared" si="28"/>
        <v>10</v>
      </c>
      <c r="N49" s="29">
        <f t="shared" si="28"/>
        <v>11</v>
      </c>
      <c r="O49" s="29">
        <f t="shared" si="28"/>
        <v>12</v>
      </c>
      <c r="P49" s="29">
        <f t="shared" si="28"/>
        <v>13</v>
      </c>
      <c r="Q49" s="29">
        <f t="shared" si="28"/>
        <v>14</v>
      </c>
      <c r="R49" s="29">
        <f t="shared" si="28"/>
        <v>15</v>
      </c>
      <c r="S49" s="29">
        <f t="shared" si="28"/>
        <v>16</v>
      </c>
      <c r="T49" s="29">
        <f t="shared" si="28"/>
        <v>17</v>
      </c>
      <c r="U49" s="29">
        <f t="shared" si="28"/>
        <v>18</v>
      </c>
      <c r="V49" s="29">
        <f t="shared" si="28"/>
        <v>19</v>
      </c>
      <c r="W49" s="29">
        <f t="shared" si="28"/>
        <v>20</v>
      </c>
      <c r="X49" s="29">
        <f t="shared" si="28"/>
        <v>21</v>
      </c>
      <c r="Y49" s="29">
        <f t="shared" si="28"/>
        <v>22</v>
      </c>
      <c r="Z49" s="29">
        <f t="shared" si="28"/>
        <v>23</v>
      </c>
      <c r="AA49" s="29">
        <f t="shared" si="28"/>
        <v>24</v>
      </c>
      <c r="AB49" s="29">
        <f t="shared" si="28"/>
        <v>25</v>
      </c>
      <c r="AC49" s="29">
        <f t="shared" si="28"/>
        <v>26</v>
      </c>
      <c r="AD49" s="29">
        <f t="shared" si="28"/>
        <v>27</v>
      </c>
      <c r="AE49" s="29">
        <f t="shared" si="28"/>
        <v>28</v>
      </c>
      <c r="AF49" s="29">
        <f t="shared" si="28"/>
        <v>29</v>
      </c>
      <c r="AG49" s="29">
        <f t="shared" si="28"/>
        <v>30</v>
      </c>
      <c r="AH49" s="29">
        <f t="shared" si="28"/>
        <v>31</v>
      </c>
      <c r="AI49" s="29">
        <f t="shared" si="28"/>
        <v>32</v>
      </c>
      <c r="AJ49" s="29">
        <f t="shared" si="28"/>
        <v>33</v>
      </c>
      <c r="AK49" s="29">
        <f t="shared" si="28"/>
        <v>34</v>
      </c>
      <c r="AL49" s="29">
        <f t="shared" si="28"/>
        <v>35</v>
      </c>
      <c r="AM49" s="29">
        <f t="shared" si="28"/>
        <v>36</v>
      </c>
    </row>
    <row r="50" spans="1:63" ht="18.75" hidden="1" x14ac:dyDescent="0.3">
      <c r="B50" s="30" t="s">
        <v>71</v>
      </c>
      <c r="C50" s="29" t="s">
        <v>34</v>
      </c>
      <c r="D50" s="29" t="s">
        <v>10</v>
      </c>
      <c r="E50" s="29" t="s">
        <v>11</v>
      </c>
      <c r="F50" s="29" t="s">
        <v>12</v>
      </c>
      <c r="G50" s="29" t="s">
        <v>13</v>
      </c>
      <c r="H50" s="29" t="s">
        <v>14</v>
      </c>
      <c r="I50" s="29" t="s">
        <v>15</v>
      </c>
      <c r="J50" s="29" t="s">
        <v>16</v>
      </c>
      <c r="K50" s="29" t="s">
        <v>17</v>
      </c>
      <c r="L50" s="29" t="s">
        <v>18</v>
      </c>
      <c r="M50" s="29" t="s">
        <v>19</v>
      </c>
      <c r="N50" s="29" t="s">
        <v>20</v>
      </c>
      <c r="O50" s="29" t="s">
        <v>21</v>
      </c>
      <c r="P50" s="29" t="s">
        <v>22</v>
      </c>
      <c r="Q50" s="29" t="s">
        <v>23</v>
      </c>
      <c r="R50" s="29" t="s">
        <v>24</v>
      </c>
      <c r="S50" s="29" t="s">
        <v>25</v>
      </c>
      <c r="T50" s="29" t="s">
        <v>26</v>
      </c>
      <c r="U50" s="29" t="s">
        <v>27</v>
      </c>
      <c r="V50" s="29" t="s">
        <v>28</v>
      </c>
      <c r="W50" s="29" t="s">
        <v>29</v>
      </c>
      <c r="X50" s="29" t="s">
        <v>30</v>
      </c>
      <c r="Y50" s="29" t="s">
        <v>31</v>
      </c>
      <c r="Z50" s="29" t="s">
        <v>32</v>
      </c>
      <c r="AA50" s="29" t="s">
        <v>33</v>
      </c>
      <c r="AB50" s="29" t="s">
        <v>42</v>
      </c>
      <c r="AC50" s="29" t="s">
        <v>43</v>
      </c>
      <c r="AD50" s="29" t="s">
        <v>44</v>
      </c>
      <c r="AE50" s="29" t="s">
        <v>45</v>
      </c>
      <c r="AF50" s="29" t="s">
        <v>46</v>
      </c>
      <c r="AG50" s="29" t="s">
        <v>47</v>
      </c>
      <c r="AH50" s="29" t="s">
        <v>48</v>
      </c>
      <c r="AI50" s="29" t="s">
        <v>49</v>
      </c>
      <c r="AJ50" s="29" t="s">
        <v>50</v>
      </c>
      <c r="AK50" s="29" t="s">
        <v>51</v>
      </c>
      <c r="AL50" s="29" t="s">
        <v>52</v>
      </c>
      <c r="AM50" s="29" t="s">
        <v>53</v>
      </c>
    </row>
    <row r="51" spans="1:63" hidden="1" outlineLevel="1" x14ac:dyDescent="0.25">
      <c r="B51" s="27" t="s">
        <v>54</v>
      </c>
      <c r="C51" s="28">
        <f>+C5</f>
        <v>701000000</v>
      </c>
      <c r="D51" s="28">
        <f>PMT($D$14,$C$6,$C$19,0)</f>
        <v>-22949840.699018467</v>
      </c>
      <c r="E51" s="28">
        <f>+D51</f>
        <v>-22949840.699018467</v>
      </c>
      <c r="F51" s="28">
        <f t="shared" ref="F51:U51" si="29">+E51</f>
        <v>-22949840.699018467</v>
      </c>
      <c r="G51" s="28">
        <f t="shared" si="29"/>
        <v>-22949840.699018467</v>
      </c>
      <c r="H51" s="28">
        <f t="shared" si="29"/>
        <v>-22949840.699018467</v>
      </c>
      <c r="I51" s="28">
        <f t="shared" si="29"/>
        <v>-22949840.699018467</v>
      </c>
      <c r="J51" s="28">
        <f t="shared" si="29"/>
        <v>-22949840.699018467</v>
      </c>
      <c r="K51" s="28">
        <f t="shared" si="29"/>
        <v>-22949840.699018467</v>
      </c>
      <c r="L51" s="28">
        <f t="shared" si="29"/>
        <v>-22949840.699018467</v>
      </c>
      <c r="M51" s="28">
        <f t="shared" si="29"/>
        <v>-22949840.699018467</v>
      </c>
      <c r="N51" s="28">
        <f t="shared" si="29"/>
        <v>-22949840.699018467</v>
      </c>
      <c r="O51" s="28">
        <f t="shared" si="29"/>
        <v>-22949840.699018467</v>
      </c>
      <c r="P51" s="28">
        <f t="shared" si="29"/>
        <v>-22949840.699018467</v>
      </c>
      <c r="Q51" s="28">
        <f t="shared" si="29"/>
        <v>-22949840.699018467</v>
      </c>
      <c r="R51" s="28">
        <f t="shared" si="29"/>
        <v>-22949840.699018467</v>
      </c>
      <c r="S51" s="28">
        <f t="shared" si="29"/>
        <v>-22949840.699018467</v>
      </c>
      <c r="T51" s="28">
        <f t="shared" si="29"/>
        <v>-22949840.699018467</v>
      </c>
      <c r="U51" s="28">
        <f t="shared" si="29"/>
        <v>-22949840.699018467</v>
      </c>
      <c r="V51" s="28">
        <f>+U51</f>
        <v>-22949840.699018467</v>
      </c>
      <c r="W51" s="28">
        <f t="shared" ref="W51:AM51" si="30">+V51</f>
        <v>-22949840.699018467</v>
      </c>
      <c r="X51" s="28">
        <f t="shared" si="30"/>
        <v>-22949840.699018467</v>
      </c>
      <c r="Y51" s="28">
        <f t="shared" si="30"/>
        <v>-22949840.699018467</v>
      </c>
      <c r="Z51" s="28">
        <f t="shared" si="30"/>
        <v>-22949840.699018467</v>
      </c>
      <c r="AA51" s="28">
        <f t="shared" si="30"/>
        <v>-22949840.699018467</v>
      </c>
      <c r="AB51" s="28">
        <f t="shared" si="30"/>
        <v>-22949840.699018467</v>
      </c>
      <c r="AC51" s="28">
        <f t="shared" si="30"/>
        <v>-22949840.699018467</v>
      </c>
      <c r="AD51" s="28">
        <f t="shared" si="30"/>
        <v>-22949840.699018467</v>
      </c>
      <c r="AE51" s="28">
        <f t="shared" si="30"/>
        <v>-22949840.699018467</v>
      </c>
      <c r="AF51" s="28">
        <f t="shared" si="30"/>
        <v>-22949840.699018467</v>
      </c>
      <c r="AG51" s="28">
        <f t="shared" si="30"/>
        <v>-22949840.699018467</v>
      </c>
      <c r="AH51" s="28">
        <f t="shared" si="30"/>
        <v>-22949840.699018467</v>
      </c>
      <c r="AI51" s="28">
        <f t="shared" si="30"/>
        <v>-22949840.699018467</v>
      </c>
      <c r="AJ51" s="28">
        <f t="shared" si="30"/>
        <v>-22949840.699018467</v>
      </c>
      <c r="AK51" s="28">
        <f t="shared" si="30"/>
        <v>-22949840.699018467</v>
      </c>
      <c r="AL51" s="28">
        <f t="shared" si="30"/>
        <v>-22949840.699018467</v>
      </c>
      <c r="AM51" s="28">
        <f t="shared" si="30"/>
        <v>-22949840.699018467</v>
      </c>
    </row>
    <row r="52" spans="1:63" hidden="1" outlineLevel="1" x14ac:dyDescent="0.25">
      <c r="B52" s="27" t="s">
        <v>37</v>
      </c>
      <c r="C52" s="27"/>
      <c r="D52" s="28">
        <f>CUMIPMT($D$14,$C$6,$C$19,D49,D49,0)</f>
        <v>-6425833.3333334029</v>
      </c>
      <c r="E52" s="28">
        <f t="shared" ref="E52:AM52" si="31">CUMIPMT($D$14,$C$6,$C$19,E49,E49,0)</f>
        <v>-6274363.265814621</v>
      </c>
      <c r="F52" s="28">
        <f t="shared" si="31"/>
        <v>-6121504.7226769179</v>
      </c>
      <c r="G52" s="28">
        <f t="shared" si="31"/>
        <v>-5967244.9762271196</v>
      </c>
      <c r="H52" s="28">
        <f t="shared" si="31"/>
        <v>-5811571.1821015291</v>
      </c>
      <c r="I52" s="28">
        <f t="shared" si="31"/>
        <v>-5654470.3781964555</v>
      </c>
      <c r="J52" s="28">
        <f t="shared" si="31"/>
        <v>-5495929.483588919</v>
      </c>
      <c r="K52" s="28">
        <f t="shared" si="31"/>
        <v>-5335935.2974474803</v>
      </c>
      <c r="L52" s="28">
        <f t="shared" si="31"/>
        <v>-5174474.4979330786</v>
      </c>
      <c r="M52" s="28">
        <f t="shared" si="31"/>
        <v>-5011533.6410897896</v>
      </c>
      <c r="N52" s="28">
        <f t="shared" si="31"/>
        <v>-4847099.1597254463</v>
      </c>
      <c r="O52" s="28">
        <f t="shared" si="31"/>
        <v>-4681157.362281926</v>
      </c>
      <c r="P52" s="28">
        <f t="shared" si="31"/>
        <v>-4513694.431695167</v>
      </c>
      <c r="Q52" s="28">
        <f t="shared" si="31"/>
        <v>-4344696.4242447056</v>
      </c>
      <c r="R52" s="28">
        <f t="shared" si="31"/>
        <v>-4174149.2683926076</v>
      </c>
      <c r="S52" s="28">
        <f t="shared" si="31"/>
        <v>-4002038.7636118717</v>
      </c>
      <c r="T52" s="28">
        <f t="shared" si="31"/>
        <v>-3828350.5792039745</v>
      </c>
      <c r="U52" s="28">
        <f t="shared" si="31"/>
        <v>-3653070.2531056739</v>
      </c>
      <c r="V52" s="28">
        <f t="shared" si="31"/>
        <v>-3476183.1906848066</v>
      </c>
      <c r="W52" s="28">
        <f t="shared" si="31"/>
        <v>-3297674.6635250784</v>
      </c>
      <c r="X52" s="28">
        <f t="shared" si="31"/>
        <v>-3117529.8081997149</v>
      </c>
      <c r="Y52" s="28">
        <f t="shared" si="31"/>
        <v>-2935733.6250338778</v>
      </c>
      <c r="Z52" s="28">
        <f t="shared" si="31"/>
        <v>-2752270.9768556878</v>
      </c>
      <c r="AA52" s="28">
        <f t="shared" si="31"/>
        <v>-2567126.5877358578</v>
      </c>
      <c r="AB52" s="28">
        <f t="shared" si="31"/>
        <v>-2380285.0417157635</v>
      </c>
      <c r="AC52" s="28">
        <f t="shared" si="31"/>
        <v>-2191730.78152382</v>
      </c>
      <c r="AD52" s="28">
        <f t="shared" si="31"/>
        <v>-2001448.1072801165</v>
      </c>
      <c r="AE52" s="28">
        <f t="shared" si="31"/>
        <v>-1809421.1751891784</v>
      </c>
      <c r="AF52" s="28">
        <f t="shared" si="31"/>
        <v>-1615633.9962207414</v>
      </c>
      <c r="AG52" s="28">
        <f t="shared" si="31"/>
        <v>-1420070.4347784258</v>
      </c>
      <c r="AH52" s="28">
        <f t="shared" si="31"/>
        <v>-1222714.207356222</v>
      </c>
      <c r="AI52" s="28">
        <f t="shared" si="31"/>
        <v>-1023548.881182652</v>
      </c>
      <c r="AJ52" s="28">
        <f t="shared" si="31"/>
        <v>-822557.87285249308</v>
      </c>
      <c r="AK52" s="28">
        <f t="shared" si="31"/>
        <v>-619724.44694596529</v>
      </c>
      <c r="AL52" s="28">
        <f t="shared" si="31"/>
        <v>-415031.71463529766</v>
      </c>
      <c r="AM52" s="28">
        <f t="shared" si="31"/>
        <v>-208462.63227845356</v>
      </c>
    </row>
    <row r="53" spans="1:63" hidden="1" outlineLevel="1" x14ac:dyDescent="0.25">
      <c r="B53" s="27" t="s">
        <v>36</v>
      </c>
      <c r="C53" s="27"/>
      <c r="D53" s="28">
        <f>CUMPRINC($D$14,$C$6,$C$19,D49,D49,0)</f>
        <v>-16524007.365685064</v>
      </c>
      <c r="E53" s="28">
        <f t="shared" ref="E53:AM53" si="32">CUMPRINC($D$14,$C$6,$C$19,E49,E49,0)</f>
        <v>-16675477.433203846</v>
      </c>
      <c r="F53" s="28">
        <f t="shared" si="32"/>
        <v>-16828335.976341549</v>
      </c>
      <c r="G53" s="28">
        <f t="shared" si="32"/>
        <v>-16982595.722791348</v>
      </c>
      <c r="H53" s="28">
        <f t="shared" si="32"/>
        <v>-17138269.516916938</v>
      </c>
      <c r="I53" s="28">
        <f t="shared" si="32"/>
        <v>-17295370.320822012</v>
      </c>
      <c r="J53" s="28">
        <f t="shared" si="32"/>
        <v>-17453911.215429548</v>
      </c>
      <c r="K53" s="28">
        <f t="shared" si="32"/>
        <v>-17613905.401570987</v>
      </c>
      <c r="L53" s="28">
        <f t="shared" si="32"/>
        <v>-17775366.201085389</v>
      </c>
      <c r="M53" s="28">
        <f t="shared" si="32"/>
        <v>-17938307.057928678</v>
      </c>
      <c r="N53" s="28">
        <f t="shared" si="32"/>
        <v>-18102741.539293021</v>
      </c>
      <c r="O53" s="28">
        <f t="shared" si="32"/>
        <v>-18268683.336736541</v>
      </c>
      <c r="P53" s="28">
        <f t="shared" si="32"/>
        <v>-18436146.2673233</v>
      </c>
      <c r="Q53" s="28">
        <f t="shared" si="32"/>
        <v>-18605144.274773762</v>
      </c>
      <c r="R53" s="28">
        <f t="shared" si="32"/>
        <v>-18775691.43062586</v>
      </c>
      <c r="S53" s="28">
        <f t="shared" si="32"/>
        <v>-18947801.935406595</v>
      </c>
      <c r="T53" s="28">
        <f t="shared" si="32"/>
        <v>-19121490.119814493</v>
      </c>
      <c r="U53" s="28">
        <f t="shared" si="32"/>
        <v>-19296770.445912793</v>
      </c>
      <c r="V53" s="28">
        <f t="shared" si="32"/>
        <v>-19473657.508333661</v>
      </c>
      <c r="W53" s="28">
        <f t="shared" si="32"/>
        <v>-19652166.035493389</v>
      </c>
      <c r="X53" s="28">
        <f t="shared" si="32"/>
        <v>-19832310.890818752</v>
      </c>
      <c r="Y53" s="28">
        <f t="shared" si="32"/>
        <v>-20014107.073984589</v>
      </c>
      <c r="Z53" s="28">
        <f t="shared" si="32"/>
        <v>-20197569.722162779</v>
      </c>
      <c r="AA53" s="28">
        <f t="shared" si="32"/>
        <v>-20382714.111282609</v>
      </c>
      <c r="AB53" s="28">
        <f t="shared" si="32"/>
        <v>-20569555.657302704</v>
      </c>
      <c r="AC53" s="28">
        <f t="shared" si="32"/>
        <v>-20758109.917494647</v>
      </c>
      <c r="AD53" s="28">
        <f t="shared" si="32"/>
        <v>-20948392.591738351</v>
      </c>
      <c r="AE53" s="28">
        <f t="shared" si="32"/>
        <v>-21140419.523829289</v>
      </c>
      <c r="AF53" s="28">
        <f t="shared" si="32"/>
        <v>-21334206.702797726</v>
      </c>
      <c r="AG53" s="28">
        <f t="shared" si="32"/>
        <v>-21529770.264240041</v>
      </c>
      <c r="AH53" s="28">
        <f t="shared" si="32"/>
        <v>-21727126.491662245</v>
      </c>
      <c r="AI53" s="28">
        <f t="shared" si="32"/>
        <v>-21926291.817835815</v>
      </c>
      <c r="AJ53" s="28">
        <f t="shared" si="32"/>
        <v>-22127282.826165974</v>
      </c>
      <c r="AK53" s="28">
        <f t="shared" si="32"/>
        <v>-22330116.252072502</v>
      </c>
      <c r="AL53" s="28">
        <f t="shared" si="32"/>
        <v>-22534808.98438317</v>
      </c>
      <c r="AM53" s="28">
        <f t="shared" si="32"/>
        <v>-22741378.066740014</v>
      </c>
    </row>
    <row r="54" spans="1:63" hidden="1" outlineLevel="1" x14ac:dyDescent="0.25">
      <c r="B54" s="27" t="s">
        <v>38</v>
      </c>
      <c r="C54" s="27"/>
      <c r="D54" s="28">
        <f>+SUM(D52:D53)</f>
        <v>-22949840.699018467</v>
      </c>
      <c r="E54" s="28">
        <f>+SUM(E52:E53)</f>
        <v>-22949840.699018467</v>
      </c>
      <c r="F54" s="28">
        <f t="shared" ref="F54:AM54" si="33">+SUM(F52:F53)</f>
        <v>-22949840.699018467</v>
      </c>
      <c r="G54" s="28">
        <f t="shared" si="33"/>
        <v>-22949840.699018467</v>
      </c>
      <c r="H54" s="28">
        <f t="shared" si="33"/>
        <v>-22949840.699018467</v>
      </c>
      <c r="I54" s="28">
        <f t="shared" si="33"/>
        <v>-22949840.699018467</v>
      </c>
      <c r="J54" s="28">
        <f t="shared" si="33"/>
        <v>-22949840.699018467</v>
      </c>
      <c r="K54" s="28">
        <f t="shared" si="33"/>
        <v>-22949840.699018467</v>
      </c>
      <c r="L54" s="28">
        <f t="shared" si="33"/>
        <v>-22949840.699018467</v>
      </c>
      <c r="M54" s="28">
        <f t="shared" si="33"/>
        <v>-22949840.699018467</v>
      </c>
      <c r="N54" s="28">
        <f t="shared" si="33"/>
        <v>-22949840.699018467</v>
      </c>
      <c r="O54" s="28">
        <f t="shared" si="33"/>
        <v>-22949840.699018467</v>
      </c>
      <c r="P54" s="28">
        <f t="shared" si="33"/>
        <v>-22949840.699018467</v>
      </c>
      <c r="Q54" s="28">
        <f t="shared" si="33"/>
        <v>-22949840.699018467</v>
      </c>
      <c r="R54" s="28">
        <f t="shared" si="33"/>
        <v>-22949840.699018467</v>
      </c>
      <c r="S54" s="28">
        <f t="shared" si="33"/>
        <v>-22949840.699018467</v>
      </c>
      <c r="T54" s="28">
        <f t="shared" si="33"/>
        <v>-22949840.699018467</v>
      </c>
      <c r="U54" s="28">
        <f t="shared" si="33"/>
        <v>-22949840.699018467</v>
      </c>
      <c r="V54" s="28">
        <f t="shared" si="33"/>
        <v>-22949840.699018467</v>
      </c>
      <c r="W54" s="28">
        <f t="shared" si="33"/>
        <v>-22949840.699018467</v>
      </c>
      <c r="X54" s="28">
        <f t="shared" si="33"/>
        <v>-22949840.699018467</v>
      </c>
      <c r="Y54" s="28">
        <f t="shared" si="33"/>
        <v>-22949840.699018467</v>
      </c>
      <c r="Z54" s="28">
        <f t="shared" si="33"/>
        <v>-22949840.699018467</v>
      </c>
      <c r="AA54" s="28">
        <f t="shared" si="33"/>
        <v>-22949840.699018467</v>
      </c>
      <c r="AB54" s="28">
        <f t="shared" si="33"/>
        <v>-22949840.699018467</v>
      </c>
      <c r="AC54" s="28">
        <f t="shared" si="33"/>
        <v>-22949840.699018467</v>
      </c>
      <c r="AD54" s="28">
        <f t="shared" si="33"/>
        <v>-22949840.699018467</v>
      </c>
      <c r="AE54" s="28">
        <f t="shared" si="33"/>
        <v>-22949840.699018467</v>
      </c>
      <c r="AF54" s="28">
        <f t="shared" si="33"/>
        <v>-22949840.699018467</v>
      </c>
      <c r="AG54" s="28">
        <f t="shared" si="33"/>
        <v>-22949840.699018467</v>
      </c>
      <c r="AH54" s="28">
        <f t="shared" si="33"/>
        <v>-22949840.699018467</v>
      </c>
      <c r="AI54" s="28">
        <f t="shared" si="33"/>
        <v>-22949840.699018467</v>
      </c>
      <c r="AJ54" s="28">
        <f t="shared" si="33"/>
        <v>-22949840.699018467</v>
      </c>
      <c r="AK54" s="28">
        <f t="shared" si="33"/>
        <v>-22949840.699018467</v>
      </c>
      <c r="AL54" s="28">
        <f t="shared" si="33"/>
        <v>-22949840.699018467</v>
      </c>
      <c r="AM54" s="28">
        <f t="shared" si="33"/>
        <v>-22949840.699018467</v>
      </c>
    </row>
    <row r="55" spans="1:63" hidden="1" outlineLevel="1" x14ac:dyDescent="0.25">
      <c r="B55" s="31" t="s">
        <v>72</v>
      </c>
      <c r="C55" s="31"/>
      <c r="D55" s="32">
        <f>-C8</f>
        <v>-4.2828999999999999E-2</v>
      </c>
      <c r="E55" s="32">
        <f>+D55</f>
        <v>-4.2828999999999999E-2</v>
      </c>
      <c r="F55" s="32">
        <f t="shared" ref="F55:AM55" si="34">+E55</f>
        <v>-4.2828999999999999E-2</v>
      </c>
      <c r="G55" s="32">
        <f t="shared" si="34"/>
        <v>-4.2828999999999999E-2</v>
      </c>
      <c r="H55" s="32">
        <f t="shared" si="34"/>
        <v>-4.2828999999999999E-2</v>
      </c>
      <c r="I55" s="32">
        <f t="shared" si="34"/>
        <v>-4.2828999999999999E-2</v>
      </c>
      <c r="J55" s="32">
        <f t="shared" si="34"/>
        <v>-4.2828999999999999E-2</v>
      </c>
      <c r="K55" s="32">
        <f t="shared" si="34"/>
        <v>-4.2828999999999999E-2</v>
      </c>
      <c r="L55" s="32">
        <f t="shared" si="34"/>
        <v>-4.2828999999999999E-2</v>
      </c>
      <c r="M55" s="32">
        <f t="shared" si="34"/>
        <v>-4.2828999999999999E-2</v>
      </c>
      <c r="N55" s="32">
        <f t="shared" si="34"/>
        <v>-4.2828999999999999E-2</v>
      </c>
      <c r="O55" s="32">
        <f t="shared" si="34"/>
        <v>-4.2828999999999999E-2</v>
      </c>
      <c r="P55" s="32">
        <f t="shared" si="34"/>
        <v>-4.2828999999999999E-2</v>
      </c>
      <c r="Q55" s="32">
        <f t="shared" si="34"/>
        <v>-4.2828999999999999E-2</v>
      </c>
      <c r="R55" s="32">
        <f t="shared" si="34"/>
        <v>-4.2828999999999999E-2</v>
      </c>
      <c r="S55" s="32">
        <f t="shared" si="34"/>
        <v>-4.2828999999999999E-2</v>
      </c>
      <c r="T55" s="32">
        <f t="shared" si="34"/>
        <v>-4.2828999999999999E-2</v>
      </c>
      <c r="U55" s="32">
        <f t="shared" si="34"/>
        <v>-4.2828999999999999E-2</v>
      </c>
      <c r="V55" s="32">
        <f t="shared" si="34"/>
        <v>-4.2828999999999999E-2</v>
      </c>
      <c r="W55" s="32">
        <f t="shared" si="34"/>
        <v>-4.2828999999999999E-2</v>
      </c>
      <c r="X55" s="32">
        <f t="shared" si="34"/>
        <v>-4.2828999999999999E-2</v>
      </c>
      <c r="Y55" s="32">
        <f t="shared" si="34"/>
        <v>-4.2828999999999999E-2</v>
      </c>
      <c r="Z55" s="32">
        <f t="shared" si="34"/>
        <v>-4.2828999999999999E-2</v>
      </c>
      <c r="AA55" s="32">
        <f t="shared" si="34"/>
        <v>-4.2828999999999999E-2</v>
      </c>
      <c r="AB55" s="32">
        <f t="shared" si="34"/>
        <v>-4.2828999999999999E-2</v>
      </c>
      <c r="AC55" s="32">
        <f t="shared" si="34"/>
        <v>-4.2828999999999999E-2</v>
      </c>
      <c r="AD55" s="32">
        <f t="shared" si="34"/>
        <v>-4.2828999999999999E-2</v>
      </c>
      <c r="AE55" s="32">
        <f t="shared" si="34"/>
        <v>-4.2828999999999999E-2</v>
      </c>
      <c r="AF55" s="32">
        <f t="shared" si="34"/>
        <v>-4.2828999999999999E-2</v>
      </c>
      <c r="AG55" s="32">
        <f t="shared" si="34"/>
        <v>-4.2828999999999999E-2</v>
      </c>
      <c r="AH55" s="32">
        <f t="shared" si="34"/>
        <v>-4.2828999999999999E-2</v>
      </c>
      <c r="AI55" s="32">
        <f t="shared" si="34"/>
        <v>-4.2828999999999999E-2</v>
      </c>
      <c r="AJ55" s="32">
        <f t="shared" si="34"/>
        <v>-4.2828999999999999E-2</v>
      </c>
      <c r="AK55" s="32">
        <f t="shared" si="34"/>
        <v>-4.2828999999999999E-2</v>
      </c>
      <c r="AL55" s="32">
        <f t="shared" si="34"/>
        <v>-4.2828999999999999E-2</v>
      </c>
      <c r="AM55" s="32">
        <f t="shared" si="34"/>
        <v>-4.2828999999999999E-2</v>
      </c>
    </row>
    <row r="56" spans="1:63" hidden="1" outlineLevel="1" x14ac:dyDescent="0.25">
      <c r="B56" s="27" t="s">
        <v>39</v>
      </c>
      <c r="C56" s="27"/>
      <c r="D56" s="28">
        <f>+SUM(D52:$AM52)+SUM(D53:$AM53)+SUM(D55:$AM55)</f>
        <v>-826194266.70650887</v>
      </c>
      <c r="E56" s="28">
        <f>+SUM(E52:$AM52)+SUM(E53:$AM53)+SUM(E55:$AM55)</f>
        <v>-803244425.96466148</v>
      </c>
      <c r="F56" s="28">
        <f>+SUM(F52:$AM52)+SUM(F53:$AM53)+SUM(F55:$AM55)</f>
        <v>-780294585.22281396</v>
      </c>
      <c r="G56" s="28">
        <f>+SUM(G52:$AM52)+SUM(G53:$AM53)+SUM(G55:$AM55)</f>
        <v>-757344744.48096633</v>
      </c>
      <c r="H56" s="28">
        <f>+SUM(H52:$AM52)+SUM(H53:$AM53)+SUM(H55:$AM55)</f>
        <v>-734394903.73911893</v>
      </c>
      <c r="I56" s="28">
        <f>+SUM(I52:$AM52)+SUM(I53:$AM53)+SUM(I55:$AM55)</f>
        <v>-711445062.99727142</v>
      </c>
      <c r="J56" s="28">
        <f>+SUM(J52:$AM52)+SUM(J53:$AM53)+SUM(J55:$AM55)</f>
        <v>-688495222.25542402</v>
      </c>
      <c r="K56" s="28">
        <f>+SUM(K52:$AM52)+SUM(K53:$AM53)+SUM(K55:$AM55)</f>
        <v>-665545381.51357651</v>
      </c>
      <c r="L56" s="28">
        <f>+SUM(L52:$AM52)+SUM(L53:$AM53)+SUM(L55:$AM55)</f>
        <v>-642595540.77172911</v>
      </c>
      <c r="M56" s="28">
        <f>+SUM(M52:$AM52)+SUM(M53:$AM53)+SUM(M55:$AM55)</f>
        <v>-619645700.0298816</v>
      </c>
      <c r="N56" s="28">
        <f>+SUM(N52:$AM52)+SUM(N53:$AM53)+SUM(N55:$AM55)</f>
        <v>-596695859.28803408</v>
      </c>
      <c r="O56" s="28">
        <f>+SUM(O52:$AM52)+SUM(O53:$AM53)+SUM(O55:$AM55)</f>
        <v>-573746018.54618669</v>
      </c>
      <c r="P56" s="28">
        <f>+SUM(P52:$AM52)+SUM(P53:$AM53)+SUM(P55:$AM55)</f>
        <v>-550796177.80433929</v>
      </c>
      <c r="Q56" s="28">
        <f>+SUM(Q52:$AM52)+SUM(Q53:$AM53)+SUM(Q55:$AM55)</f>
        <v>-527846337.06249183</v>
      </c>
      <c r="R56" s="28">
        <f>+SUM(R52:$AM52)+SUM(R53:$AM53)+SUM(R55:$AM55)</f>
        <v>-504896496.32064432</v>
      </c>
      <c r="S56" s="28">
        <f>+SUM(S52:$AM52)+SUM(S53:$AM53)+SUM(S55:$AM55)</f>
        <v>-481946655.57879686</v>
      </c>
      <c r="T56" s="28">
        <f>+SUM(T52:$AM52)+SUM(T53:$AM53)+SUM(T55:$AM55)</f>
        <v>-458996814.83694935</v>
      </c>
      <c r="U56" s="28">
        <f>+SUM(U52:$AM52)+SUM(U53:$AM53)+SUM(U55:$AM55)</f>
        <v>-436046974.09510183</v>
      </c>
      <c r="V56" s="28">
        <f>+SUM(V52:$AM52)+SUM(V53:$AM53)+SUM(V55:$AM55)</f>
        <v>-413097133.35325444</v>
      </c>
      <c r="W56" s="28">
        <f>+SUM(W52:$AM52)+SUM(W53:$AM53)+SUM(W55:$AM55)</f>
        <v>-390147292.61140698</v>
      </c>
      <c r="X56" s="28">
        <f>+SUM(X52:$AM52)+SUM(X53:$AM53)+SUM(X55:$AM55)</f>
        <v>-367197451.86955947</v>
      </c>
      <c r="Y56" s="28">
        <f>+SUM(Y52:$AM52)+SUM(Y53:$AM53)+SUM(Y55:$AM55)</f>
        <v>-344247611.12771195</v>
      </c>
      <c r="Z56" s="28">
        <f>+SUM(Z52:$AM52)+SUM(Z53:$AM53)+SUM(Z55:$AM55)</f>
        <v>-321297770.38586456</v>
      </c>
      <c r="AA56" s="28">
        <f>+SUM(AA52:$AM52)+SUM(AA53:$AM53)+SUM(AA55:$AM55)</f>
        <v>-298347929.6440171</v>
      </c>
      <c r="AB56" s="28">
        <f>+SUM(AB52:$AM52)+SUM(AB53:$AM53)+SUM(AB55:$AM55)</f>
        <v>-275398088.90216959</v>
      </c>
      <c r="AC56" s="28">
        <f>+SUM(AC52:$AM52)+SUM(AC53:$AM53)+SUM(AC55:$AM55)</f>
        <v>-252448248.16032213</v>
      </c>
      <c r="AD56" s="28">
        <f>+SUM(AD52:$AM52)+SUM(AD53:$AM53)+SUM(AD55:$AM55)</f>
        <v>-229498407.41847467</v>
      </c>
      <c r="AE56" s="28">
        <f>+SUM(AE52:$AM52)+SUM(AE53:$AM53)+SUM(AE55:$AM55)</f>
        <v>-206548566.67662722</v>
      </c>
      <c r="AF56" s="28">
        <f>+SUM(AF52:$AM52)+SUM(AF53:$AM53)+SUM(AF55:$AM55)</f>
        <v>-183598725.93477973</v>
      </c>
      <c r="AG56" s="28">
        <f>+SUM(AG52:$AM52)+SUM(AG53:$AM53)+SUM(AG55:$AM55)</f>
        <v>-160648885.19293225</v>
      </c>
      <c r="AH56" s="28">
        <f>+SUM(AH52:$AM52)+SUM(AH53:$AM53)+SUM(AH55:$AM55)</f>
        <v>-137699044.45108479</v>
      </c>
      <c r="AI56" s="28">
        <f>+SUM(AI52:$AM52)+SUM(AI53:$AM53)+SUM(AI55:$AM55)</f>
        <v>-114749203.70923734</v>
      </c>
      <c r="AJ56" s="28">
        <f>+SUM(AJ52:$AM52)+SUM(AJ53:$AM53)+SUM(AJ55:$AM55)</f>
        <v>-91799362.967389867</v>
      </c>
      <c r="AK56" s="28">
        <f>+SUM(AK52:$AM52)+SUM(AK53:$AM53)+SUM(AK55:$AM55)</f>
        <v>-68849522.225542411</v>
      </c>
      <c r="AL56" s="28">
        <f>+SUM(AL52:$AM52)+SUM(AL53:$AM53)+SUM(AL55:$AM55)</f>
        <v>-45899681.483694941</v>
      </c>
      <c r="AM56" s="28">
        <f>+SUM(AM52:$AM52)+SUM(AM53:$AM53)+SUM(AM55:$AM55)</f>
        <v>-22949840.741847467</v>
      </c>
    </row>
    <row r="57" spans="1:63" hidden="1" outlineLevel="1" x14ac:dyDescent="0.25">
      <c r="B57" s="27" t="s">
        <v>40</v>
      </c>
      <c r="C57" s="28"/>
      <c r="D57" s="28">
        <f t="shared" ref="D57:AM57" si="35">+D56*$C$7/1000000</f>
        <v>-991433.12004781072</v>
      </c>
      <c r="E57" s="28">
        <f t="shared" si="35"/>
        <v>-963893.31115759374</v>
      </c>
      <c r="F57" s="28">
        <f t="shared" si="35"/>
        <v>-936353.50226737675</v>
      </c>
      <c r="G57" s="28">
        <f t="shared" si="35"/>
        <v>-908813.69337715954</v>
      </c>
      <c r="H57" s="28">
        <f t="shared" si="35"/>
        <v>-881273.88448694278</v>
      </c>
      <c r="I57" s="28">
        <f t="shared" si="35"/>
        <v>-853734.07559672568</v>
      </c>
      <c r="J57" s="28">
        <f t="shared" si="35"/>
        <v>-826194.26670650882</v>
      </c>
      <c r="K57" s="28">
        <f t="shared" si="35"/>
        <v>-798654.45781629172</v>
      </c>
      <c r="L57" s="28">
        <f t="shared" si="35"/>
        <v>-771114.64892607497</v>
      </c>
      <c r="M57" s="28">
        <f t="shared" si="35"/>
        <v>-743574.84003585787</v>
      </c>
      <c r="N57" s="28">
        <f t="shared" si="35"/>
        <v>-716035.03114564088</v>
      </c>
      <c r="O57" s="28">
        <f t="shared" si="35"/>
        <v>-688495.22225542401</v>
      </c>
      <c r="P57" s="28">
        <f t="shared" si="35"/>
        <v>-660955.41336520715</v>
      </c>
      <c r="Q57" s="28">
        <f t="shared" si="35"/>
        <v>-633415.60447499028</v>
      </c>
      <c r="R57" s="28">
        <f t="shared" si="35"/>
        <v>-605875.79558477318</v>
      </c>
      <c r="S57" s="28">
        <f t="shared" si="35"/>
        <v>-578335.98669455631</v>
      </c>
      <c r="T57" s="28">
        <f t="shared" si="35"/>
        <v>-550796.17780433921</v>
      </c>
      <c r="U57" s="28">
        <f t="shared" si="35"/>
        <v>-523256.36891412217</v>
      </c>
      <c r="V57" s="28">
        <f t="shared" si="35"/>
        <v>-495716.56002390536</v>
      </c>
      <c r="W57" s="28">
        <f t="shared" si="35"/>
        <v>-468176.75113368838</v>
      </c>
      <c r="X57" s="28">
        <f t="shared" si="35"/>
        <v>-440636.94224347139</v>
      </c>
      <c r="Y57" s="28">
        <f t="shared" si="35"/>
        <v>-413097.13335325435</v>
      </c>
      <c r="Z57" s="28">
        <f t="shared" si="35"/>
        <v>-385557.32446303748</v>
      </c>
      <c r="AA57" s="28">
        <f t="shared" si="35"/>
        <v>-358017.5155728205</v>
      </c>
      <c r="AB57" s="28">
        <f t="shared" si="35"/>
        <v>-330477.70668260352</v>
      </c>
      <c r="AC57" s="28">
        <f t="shared" si="35"/>
        <v>-302937.89779238653</v>
      </c>
      <c r="AD57" s="28">
        <f t="shared" si="35"/>
        <v>-275398.08890216961</v>
      </c>
      <c r="AE57" s="28">
        <f t="shared" si="35"/>
        <v>-247858.28001195268</v>
      </c>
      <c r="AF57" s="28">
        <f t="shared" si="35"/>
        <v>-220318.4711217357</v>
      </c>
      <c r="AG57" s="28">
        <f t="shared" si="35"/>
        <v>-192778.66223151871</v>
      </c>
      <c r="AH57" s="28">
        <f t="shared" si="35"/>
        <v>-165238.85334130176</v>
      </c>
      <c r="AI57" s="28">
        <f t="shared" si="35"/>
        <v>-137699.0444510848</v>
      </c>
      <c r="AJ57" s="28">
        <f t="shared" si="35"/>
        <v>-110159.23556086785</v>
      </c>
      <c r="AK57" s="28">
        <f t="shared" si="35"/>
        <v>-82619.426670650893</v>
      </c>
      <c r="AL57" s="28">
        <f t="shared" si="35"/>
        <v>-55079.617780433931</v>
      </c>
      <c r="AM57" s="28">
        <f t="shared" si="35"/>
        <v>-27539.808890216962</v>
      </c>
    </row>
    <row r="58" spans="1:63" hidden="1" outlineLevel="1" x14ac:dyDescent="0.25">
      <c r="B58" s="27" t="s">
        <v>41</v>
      </c>
      <c r="C58" s="28">
        <f>+C51</f>
        <v>701000000</v>
      </c>
      <c r="D58" s="28">
        <f>+D57+D54+D55</f>
        <v>-23941273.861895278</v>
      </c>
      <c r="E58" s="28">
        <f t="shared" ref="E58:AM58" si="36">+E57+E54+E55</f>
        <v>-23913734.053005062</v>
      </c>
      <c r="F58" s="28">
        <f t="shared" si="36"/>
        <v>-23886194.244114842</v>
      </c>
      <c r="G58" s="28">
        <f t="shared" si="36"/>
        <v>-23858654.435224626</v>
      </c>
      <c r="H58" s="28">
        <f t="shared" si="36"/>
        <v>-23831114.62633441</v>
      </c>
      <c r="I58" s="28">
        <f t="shared" si="36"/>
        <v>-23803574.817444194</v>
      </c>
      <c r="J58" s="28">
        <f t="shared" si="36"/>
        <v>-23776035.008553974</v>
      </c>
      <c r="K58" s="28">
        <f t="shared" si="36"/>
        <v>-23748495.199663758</v>
      </c>
      <c r="L58" s="28">
        <f t="shared" si="36"/>
        <v>-23720955.390773542</v>
      </c>
      <c r="M58" s="28">
        <f t="shared" si="36"/>
        <v>-23693415.581883326</v>
      </c>
      <c r="N58" s="28">
        <f t="shared" si="36"/>
        <v>-23665875.772993106</v>
      </c>
      <c r="O58" s="28">
        <f t="shared" si="36"/>
        <v>-23638335.96410289</v>
      </c>
      <c r="P58" s="28">
        <f t="shared" si="36"/>
        <v>-23610796.155212674</v>
      </c>
      <c r="Q58" s="28">
        <f t="shared" si="36"/>
        <v>-23583256.346322458</v>
      </c>
      <c r="R58" s="28">
        <f t="shared" si="36"/>
        <v>-23555716.537432238</v>
      </c>
      <c r="S58" s="28">
        <f t="shared" si="36"/>
        <v>-23528176.728542022</v>
      </c>
      <c r="T58" s="28">
        <f t="shared" si="36"/>
        <v>-23500636.919651806</v>
      </c>
      <c r="U58" s="28">
        <f t="shared" si="36"/>
        <v>-23473097.11076159</v>
      </c>
      <c r="V58" s="28">
        <f t="shared" si="36"/>
        <v>-23445557.301871371</v>
      </c>
      <c r="W58" s="28">
        <f t="shared" si="36"/>
        <v>-23418017.492981154</v>
      </c>
      <c r="X58" s="28">
        <f t="shared" si="36"/>
        <v>-23390477.684090938</v>
      </c>
      <c r="Y58" s="28">
        <f t="shared" si="36"/>
        <v>-23362937.875200722</v>
      </c>
      <c r="Z58" s="28">
        <f t="shared" si="36"/>
        <v>-23335398.066310503</v>
      </c>
      <c r="AA58" s="28">
        <f t="shared" si="36"/>
        <v>-23307858.257420287</v>
      </c>
      <c r="AB58" s="28">
        <f t="shared" si="36"/>
        <v>-23280318.44853007</v>
      </c>
      <c r="AC58" s="28">
        <f t="shared" si="36"/>
        <v>-23252778.639639854</v>
      </c>
      <c r="AD58" s="28">
        <f t="shared" si="36"/>
        <v>-23225238.830749635</v>
      </c>
      <c r="AE58" s="28">
        <f t="shared" si="36"/>
        <v>-23197699.021859419</v>
      </c>
      <c r="AF58" s="28">
        <f t="shared" si="36"/>
        <v>-23170159.212969203</v>
      </c>
      <c r="AG58" s="28">
        <f t="shared" si="36"/>
        <v>-23142619.404078986</v>
      </c>
      <c r="AH58" s="28">
        <f t="shared" si="36"/>
        <v>-23115079.595188767</v>
      </c>
      <c r="AI58" s="28">
        <f t="shared" si="36"/>
        <v>-23087539.786298551</v>
      </c>
      <c r="AJ58" s="28">
        <f t="shared" si="36"/>
        <v>-23059999.977408335</v>
      </c>
      <c r="AK58" s="28">
        <f t="shared" si="36"/>
        <v>-23032460.168518119</v>
      </c>
      <c r="AL58" s="28">
        <f t="shared" si="36"/>
        <v>-23004920.359627899</v>
      </c>
      <c r="AM58" s="28">
        <f t="shared" si="36"/>
        <v>-22977380.550737683</v>
      </c>
    </row>
    <row r="59" spans="1:63" hidden="1" outlineLevel="1" x14ac:dyDescent="0.25"/>
    <row r="60" spans="1:63" collapsed="1" x14ac:dyDescent="0.25"/>
    <row r="61" spans="1:63" ht="18.75" x14ac:dyDescent="0.3">
      <c r="A61">
        <v>60</v>
      </c>
      <c r="B61" s="30" t="s">
        <v>66</v>
      </c>
      <c r="C61" s="29">
        <v>0</v>
      </c>
      <c r="D61" s="29">
        <v>1</v>
      </c>
      <c r="E61" s="29">
        <f>+D61+1</f>
        <v>2</v>
      </c>
      <c r="F61" s="29">
        <f t="shared" ref="F61:BK61" si="37">+E61+1</f>
        <v>3</v>
      </c>
      <c r="G61" s="29">
        <f t="shared" si="37"/>
        <v>4</v>
      </c>
      <c r="H61" s="29">
        <f t="shared" si="37"/>
        <v>5</v>
      </c>
      <c r="I61" s="29">
        <f t="shared" si="37"/>
        <v>6</v>
      </c>
      <c r="J61" s="29">
        <f t="shared" si="37"/>
        <v>7</v>
      </c>
      <c r="K61" s="29">
        <f t="shared" si="37"/>
        <v>8</v>
      </c>
      <c r="L61" s="29">
        <f t="shared" si="37"/>
        <v>9</v>
      </c>
      <c r="M61" s="29">
        <f t="shared" si="37"/>
        <v>10</v>
      </c>
      <c r="N61" s="29">
        <f t="shared" si="37"/>
        <v>11</v>
      </c>
      <c r="O61" s="29">
        <f t="shared" si="37"/>
        <v>12</v>
      </c>
      <c r="P61" s="29">
        <f t="shared" si="37"/>
        <v>13</v>
      </c>
      <c r="Q61" s="29">
        <f t="shared" si="37"/>
        <v>14</v>
      </c>
      <c r="R61" s="29">
        <f t="shared" si="37"/>
        <v>15</v>
      </c>
      <c r="S61" s="29">
        <f t="shared" si="37"/>
        <v>16</v>
      </c>
      <c r="T61" s="29">
        <f t="shared" si="37"/>
        <v>17</v>
      </c>
      <c r="U61" s="29">
        <f t="shared" si="37"/>
        <v>18</v>
      </c>
      <c r="V61" s="29">
        <f t="shared" si="37"/>
        <v>19</v>
      </c>
      <c r="W61" s="29">
        <f t="shared" si="37"/>
        <v>20</v>
      </c>
      <c r="X61" s="29">
        <f t="shared" si="37"/>
        <v>21</v>
      </c>
      <c r="Y61" s="29">
        <f t="shared" si="37"/>
        <v>22</v>
      </c>
      <c r="Z61" s="29">
        <f t="shared" si="37"/>
        <v>23</v>
      </c>
      <c r="AA61" s="29">
        <f t="shared" si="37"/>
        <v>24</v>
      </c>
      <c r="AB61" s="29">
        <f t="shared" si="37"/>
        <v>25</v>
      </c>
      <c r="AC61" s="29">
        <f t="shared" si="37"/>
        <v>26</v>
      </c>
      <c r="AD61" s="29">
        <f t="shared" si="37"/>
        <v>27</v>
      </c>
      <c r="AE61" s="29">
        <f t="shared" si="37"/>
        <v>28</v>
      </c>
      <c r="AF61" s="29">
        <f t="shared" si="37"/>
        <v>29</v>
      </c>
      <c r="AG61" s="29">
        <f t="shared" si="37"/>
        <v>30</v>
      </c>
      <c r="AH61" s="29">
        <f t="shared" si="37"/>
        <v>31</v>
      </c>
      <c r="AI61" s="29">
        <f t="shared" si="37"/>
        <v>32</v>
      </c>
      <c r="AJ61" s="29">
        <f t="shared" si="37"/>
        <v>33</v>
      </c>
      <c r="AK61" s="29">
        <f t="shared" si="37"/>
        <v>34</v>
      </c>
      <c r="AL61" s="29">
        <f t="shared" si="37"/>
        <v>35</v>
      </c>
      <c r="AM61" s="29">
        <f t="shared" si="37"/>
        <v>36</v>
      </c>
      <c r="AN61" s="29">
        <f t="shared" si="37"/>
        <v>37</v>
      </c>
      <c r="AO61" s="29">
        <f t="shared" si="37"/>
        <v>38</v>
      </c>
      <c r="AP61" s="29">
        <f t="shared" si="37"/>
        <v>39</v>
      </c>
      <c r="AQ61" s="29">
        <f t="shared" si="37"/>
        <v>40</v>
      </c>
      <c r="AR61" s="29">
        <f t="shared" si="37"/>
        <v>41</v>
      </c>
      <c r="AS61" s="29">
        <f t="shared" si="37"/>
        <v>42</v>
      </c>
      <c r="AT61" s="29">
        <f t="shared" si="37"/>
        <v>43</v>
      </c>
      <c r="AU61" s="29">
        <f t="shared" si="37"/>
        <v>44</v>
      </c>
      <c r="AV61" s="29">
        <f t="shared" si="37"/>
        <v>45</v>
      </c>
      <c r="AW61" s="29">
        <f t="shared" si="37"/>
        <v>46</v>
      </c>
      <c r="AX61" s="29">
        <f t="shared" si="37"/>
        <v>47</v>
      </c>
      <c r="AY61" s="29">
        <f t="shared" si="37"/>
        <v>48</v>
      </c>
      <c r="AZ61" s="29">
        <f t="shared" si="37"/>
        <v>49</v>
      </c>
      <c r="BA61" s="29">
        <f t="shared" si="37"/>
        <v>50</v>
      </c>
      <c r="BB61" s="29">
        <f t="shared" si="37"/>
        <v>51</v>
      </c>
      <c r="BC61" s="29">
        <f t="shared" si="37"/>
        <v>52</v>
      </c>
      <c r="BD61" s="29">
        <f t="shared" si="37"/>
        <v>53</v>
      </c>
      <c r="BE61" s="29">
        <f t="shared" si="37"/>
        <v>54</v>
      </c>
      <c r="BF61" s="29">
        <f t="shared" si="37"/>
        <v>55</v>
      </c>
      <c r="BG61" s="29">
        <f t="shared" si="37"/>
        <v>56</v>
      </c>
      <c r="BH61" s="29">
        <f t="shared" si="37"/>
        <v>57</v>
      </c>
      <c r="BI61" s="29">
        <f t="shared" si="37"/>
        <v>58</v>
      </c>
      <c r="BJ61" s="29">
        <f t="shared" si="37"/>
        <v>59</v>
      </c>
      <c r="BK61" s="29">
        <f t="shared" si="37"/>
        <v>60</v>
      </c>
    </row>
    <row r="62" spans="1:63" x14ac:dyDescent="0.25">
      <c r="B62" s="27" t="s">
        <v>60</v>
      </c>
      <c r="C62" s="5">
        <f>+$C$5</f>
        <v>701000000</v>
      </c>
      <c r="D62" s="28">
        <f>+C62+D64</f>
        <v>689316666.66666663</v>
      </c>
      <c r="E62" s="28">
        <f>+D62+E64</f>
        <v>677633333.33333325</v>
      </c>
      <c r="F62" s="28">
        <f>+E62+F64</f>
        <v>665949999.99999988</v>
      </c>
      <c r="G62" s="28">
        <f t="shared" ref="G62:BK62" si="38">+F62+G64</f>
        <v>654266666.66666651</v>
      </c>
      <c r="H62" s="28">
        <f t="shared" si="38"/>
        <v>642583333.33333313</v>
      </c>
      <c r="I62" s="28">
        <f t="shared" si="38"/>
        <v>630899999.99999976</v>
      </c>
      <c r="J62" s="28">
        <f t="shared" si="38"/>
        <v>619216666.66666639</v>
      </c>
      <c r="K62" s="28">
        <f t="shared" si="38"/>
        <v>607533333.33333302</v>
      </c>
      <c r="L62" s="28">
        <f t="shared" si="38"/>
        <v>595849999.99999964</v>
      </c>
      <c r="M62" s="28">
        <f t="shared" si="38"/>
        <v>584166666.66666627</v>
      </c>
      <c r="N62" s="28">
        <f t="shared" si="38"/>
        <v>572483333.3333329</v>
      </c>
      <c r="O62" s="28">
        <f t="shared" si="38"/>
        <v>560799999.99999952</v>
      </c>
      <c r="P62" s="28">
        <f t="shared" si="38"/>
        <v>549116666.66666615</v>
      </c>
      <c r="Q62" s="28">
        <f t="shared" si="38"/>
        <v>537433333.33333278</v>
      </c>
      <c r="R62" s="28">
        <f t="shared" si="38"/>
        <v>525749999.99999946</v>
      </c>
      <c r="S62" s="28">
        <f t="shared" si="38"/>
        <v>514066666.66666615</v>
      </c>
      <c r="T62" s="28">
        <f t="shared" si="38"/>
        <v>502383333.33333284</v>
      </c>
      <c r="U62" s="28">
        <f t="shared" si="38"/>
        <v>490699999.99999952</v>
      </c>
      <c r="V62" s="28">
        <f t="shared" si="38"/>
        <v>479016666.66666621</v>
      </c>
      <c r="W62" s="28">
        <f t="shared" si="38"/>
        <v>467333333.3333329</v>
      </c>
      <c r="X62" s="28">
        <f t="shared" si="38"/>
        <v>455649999.99999958</v>
      </c>
      <c r="Y62" s="28">
        <f t="shared" si="38"/>
        <v>443966666.66666627</v>
      </c>
      <c r="Z62" s="28">
        <f t="shared" si="38"/>
        <v>432283333.33333296</v>
      </c>
      <c r="AA62" s="28">
        <f t="shared" si="38"/>
        <v>420599999.99999964</v>
      </c>
      <c r="AB62" s="28">
        <f t="shared" si="38"/>
        <v>408916666.66666633</v>
      </c>
      <c r="AC62" s="28">
        <f t="shared" si="38"/>
        <v>397233333.33333302</v>
      </c>
      <c r="AD62" s="28">
        <f t="shared" si="38"/>
        <v>385549999.9999997</v>
      </c>
      <c r="AE62" s="28">
        <f t="shared" si="38"/>
        <v>373866666.66666639</v>
      </c>
      <c r="AF62" s="28">
        <f t="shared" si="38"/>
        <v>362183333.33333308</v>
      </c>
      <c r="AG62" s="28">
        <f t="shared" si="38"/>
        <v>350499999.99999976</v>
      </c>
      <c r="AH62" s="28">
        <f t="shared" si="38"/>
        <v>338816666.66666645</v>
      </c>
      <c r="AI62" s="28">
        <f t="shared" si="38"/>
        <v>327133333.33333313</v>
      </c>
      <c r="AJ62" s="28">
        <f t="shared" si="38"/>
        <v>315449999.99999982</v>
      </c>
      <c r="AK62" s="28">
        <f t="shared" si="38"/>
        <v>303766666.66666651</v>
      </c>
      <c r="AL62" s="28">
        <f t="shared" si="38"/>
        <v>292083333.33333319</v>
      </c>
      <c r="AM62" s="28">
        <f t="shared" si="38"/>
        <v>280399999.99999988</v>
      </c>
      <c r="AN62" s="28">
        <f t="shared" si="38"/>
        <v>268716666.66666657</v>
      </c>
      <c r="AO62" s="28">
        <f t="shared" si="38"/>
        <v>257033333.33333322</v>
      </c>
      <c r="AP62" s="28">
        <f t="shared" si="38"/>
        <v>245349999.99999988</v>
      </c>
      <c r="AQ62" s="28">
        <f t="shared" si="38"/>
        <v>233666666.66666654</v>
      </c>
      <c r="AR62" s="28">
        <f t="shared" si="38"/>
        <v>221983333.33333319</v>
      </c>
      <c r="AS62" s="28">
        <f t="shared" si="38"/>
        <v>210299999.99999985</v>
      </c>
      <c r="AT62" s="28">
        <f t="shared" si="38"/>
        <v>198616666.66666651</v>
      </c>
      <c r="AU62" s="28">
        <f t="shared" si="38"/>
        <v>186933333.33333316</v>
      </c>
      <c r="AV62" s="28">
        <f t="shared" si="38"/>
        <v>175249999.99999982</v>
      </c>
      <c r="AW62" s="28">
        <f t="shared" si="38"/>
        <v>163566666.66666648</v>
      </c>
      <c r="AX62" s="28">
        <f t="shared" si="38"/>
        <v>151883333.33333313</v>
      </c>
      <c r="AY62" s="28">
        <f t="shared" si="38"/>
        <v>140199999.99999979</v>
      </c>
      <c r="AZ62" s="28">
        <f t="shared" si="38"/>
        <v>128516666.66666646</v>
      </c>
      <c r="BA62" s="28">
        <f t="shared" si="38"/>
        <v>116833333.33333313</v>
      </c>
      <c r="BB62" s="28">
        <f t="shared" si="38"/>
        <v>105149999.99999981</v>
      </c>
      <c r="BC62" s="28">
        <f t="shared" si="38"/>
        <v>93466666.666666478</v>
      </c>
      <c r="BD62" s="28">
        <f t="shared" si="38"/>
        <v>81783333.33333315</v>
      </c>
      <c r="BE62" s="28">
        <f t="shared" si="38"/>
        <v>70099999.999999821</v>
      </c>
      <c r="BF62" s="28">
        <f t="shared" si="38"/>
        <v>58416666.666666485</v>
      </c>
      <c r="BG62" s="28">
        <f t="shared" si="38"/>
        <v>46733333.33333315</v>
      </c>
      <c r="BH62" s="28">
        <f t="shared" si="38"/>
        <v>35049999.999999814</v>
      </c>
      <c r="BI62" s="28">
        <f t="shared" si="38"/>
        <v>23366666.666666478</v>
      </c>
      <c r="BJ62" s="28">
        <f t="shared" si="38"/>
        <v>11683333.333333144</v>
      </c>
      <c r="BK62" s="28">
        <f t="shared" si="38"/>
        <v>-1.8998980522155762E-7</v>
      </c>
    </row>
    <row r="63" spans="1:63" x14ac:dyDescent="0.25">
      <c r="B63" s="27" t="s">
        <v>37</v>
      </c>
      <c r="D63" s="28">
        <f>-C$62*$D$14</f>
        <v>-6425833.3333334038</v>
      </c>
      <c r="E63" s="28">
        <f t="shared" ref="E63:BK63" si="39">-D$62*$D$14</f>
        <v>-6318736.1111111799</v>
      </c>
      <c r="F63" s="28">
        <f t="shared" si="39"/>
        <v>-6211638.888888956</v>
      </c>
      <c r="G63" s="28">
        <f t="shared" si="39"/>
        <v>-6104541.6666667322</v>
      </c>
      <c r="H63" s="28">
        <f t="shared" si="39"/>
        <v>-5997444.4444445092</v>
      </c>
      <c r="I63" s="28">
        <f t="shared" si="39"/>
        <v>-5890347.2222222853</v>
      </c>
      <c r="J63" s="28">
        <f t="shared" si="39"/>
        <v>-5783250.0000000615</v>
      </c>
      <c r="K63" s="28">
        <f t="shared" si="39"/>
        <v>-5676152.7777778376</v>
      </c>
      <c r="L63" s="28">
        <f t="shared" si="39"/>
        <v>-5569055.5555556137</v>
      </c>
      <c r="M63" s="28">
        <f t="shared" si="39"/>
        <v>-5461958.3333333898</v>
      </c>
      <c r="N63" s="28">
        <f t="shared" si="39"/>
        <v>-5354861.111111166</v>
      </c>
      <c r="O63" s="28">
        <f t="shared" si="39"/>
        <v>-5247763.8888889421</v>
      </c>
      <c r="P63" s="28">
        <f t="shared" si="39"/>
        <v>-5140666.6666667191</v>
      </c>
      <c r="Q63" s="28">
        <f t="shared" si="39"/>
        <v>-5033569.4444444953</v>
      </c>
      <c r="R63" s="28">
        <f t="shared" si="39"/>
        <v>-4926472.2222222714</v>
      </c>
      <c r="S63" s="28">
        <f t="shared" si="39"/>
        <v>-4819375.0000000484</v>
      </c>
      <c r="T63" s="28">
        <f t="shared" si="39"/>
        <v>-4712277.7777778246</v>
      </c>
      <c r="U63" s="28">
        <f t="shared" si="39"/>
        <v>-4605180.5555556016</v>
      </c>
      <c r="V63" s="28">
        <f t="shared" si="39"/>
        <v>-4498083.3333333787</v>
      </c>
      <c r="W63" s="28">
        <f t="shared" si="39"/>
        <v>-4390986.1111111548</v>
      </c>
      <c r="X63" s="28">
        <f t="shared" si="39"/>
        <v>-4283888.8888889318</v>
      </c>
      <c r="Y63" s="28">
        <f t="shared" si="39"/>
        <v>-4176791.6666667089</v>
      </c>
      <c r="Z63" s="28">
        <f t="shared" si="39"/>
        <v>-4069694.4444444855</v>
      </c>
      <c r="AA63" s="28">
        <f t="shared" si="39"/>
        <v>-3962597.2222222621</v>
      </c>
      <c r="AB63" s="28">
        <f t="shared" si="39"/>
        <v>-3855500.0000000391</v>
      </c>
      <c r="AC63" s="28">
        <f t="shared" si="39"/>
        <v>-3748402.7777778157</v>
      </c>
      <c r="AD63" s="28">
        <f t="shared" si="39"/>
        <v>-3641305.5555555928</v>
      </c>
      <c r="AE63" s="28">
        <f t="shared" si="39"/>
        <v>-3534208.3333333693</v>
      </c>
      <c r="AF63" s="28">
        <f t="shared" si="39"/>
        <v>-3427111.1111111464</v>
      </c>
      <c r="AG63" s="28">
        <f t="shared" si="39"/>
        <v>-3320013.888888923</v>
      </c>
      <c r="AH63" s="28">
        <f t="shared" si="39"/>
        <v>-3212916.6666666996</v>
      </c>
      <c r="AI63" s="28">
        <f t="shared" si="39"/>
        <v>-3105819.4444444766</v>
      </c>
      <c r="AJ63" s="28">
        <f t="shared" si="39"/>
        <v>-2998722.2222222532</v>
      </c>
      <c r="AK63" s="28">
        <f t="shared" si="39"/>
        <v>-2891625.0000000303</v>
      </c>
      <c r="AL63" s="28">
        <f t="shared" si="39"/>
        <v>-2784527.7777778069</v>
      </c>
      <c r="AM63" s="28">
        <f t="shared" si="39"/>
        <v>-2677430.5555555839</v>
      </c>
      <c r="AN63" s="28">
        <f t="shared" si="39"/>
        <v>-2570333.3333333605</v>
      </c>
      <c r="AO63" s="28">
        <f t="shared" si="39"/>
        <v>-2463236.1111111371</v>
      </c>
      <c r="AP63" s="28">
        <f t="shared" si="39"/>
        <v>-2356138.8888889137</v>
      </c>
      <c r="AQ63" s="28">
        <f t="shared" si="39"/>
        <v>-2249041.6666666903</v>
      </c>
      <c r="AR63" s="28">
        <f t="shared" si="39"/>
        <v>-2141944.4444444668</v>
      </c>
      <c r="AS63" s="28">
        <f t="shared" si="39"/>
        <v>-2034847.2222222432</v>
      </c>
      <c r="AT63" s="28">
        <f t="shared" si="39"/>
        <v>-1927750.0000000198</v>
      </c>
      <c r="AU63" s="28">
        <f t="shared" si="39"/>
        <v>-1820652.7777777964</v>
      </c>
      <c r="AV63" s="28">
        <f t="shared" si="39"/>
        <v>-1713555.5555555727</v>
      </c>
      <c r="AW63" s="28">
        <f t="shared" si="39"/>
        <v>-1606458.3333333493</v>
      </c>
      <c r="AX63" s="28">
        <f t="shared" si="39"/>
        <v>-1499361.1111111259</v>
      </c>
      <c r="AY63" s="28">
        <f t="shared" si="39"/>
        <v>-1392263.8888889023</v>
      </c>
      <c r="AZ63" s="28">
        <f t="shared" si="39"/>
        <v>-1285166.6666666789</v>
      </c>
      <c r="BA63" s="28">
        <f t="shared" si="39"/>
        <v>-1178069.4444444554</v>
      </c>
      <c r="BB63" s="28">
        <f t="shared" si="39"/>
        <v>-1070972.2222222323</v>
      </c>
      <c r="BC63" s="28">
        <f t="shared" si="39"/>
        <v>-963875.00000000885</v>
      </c>
      <c r="BD63" s="28">
        <f t="shared" si="39"/>
        <v>-856777.77777778544</v>
      </c>
      <c r="BE63" s="28">
        <f t="shared" si="39"/>
        <v>-749680.55555556214</v>
      </c>
      <c r="BF63" s="28">
        <f t="shared" si="39"/>
        <v>-642583.33333333873</v>
      </c>
      <c r="BG63" s="28">
        <f t="shared" si="39"/>
        <v>-535486.11111111531</v>
      </c>
      <c r="BH63" s="28">
        <f t="shared" si="39"/>
        <v>-428388.8888888919</v>
      </c>
      <c r="BI63" s="28">
        <f t="shared" si="39"/>
        <v>-321291.66666666849</v>
      </c>
      <c r="BJ63" s="28">
        <f t="shared" si="39"/>
        <v>-214194.44444444508</v>
      </c>
      <c r="BK63" s="28">
        <f t="shared" si="39"/>
        <v>-107097.22222222167</v>
      </c>
    </row>
    <row r="64" spans="1:63" x14ac:dyDescent="0.25">
      <c r="B64" s="27" t="s">
        <v>36</v>
      </c>
      <c r="D64" s="28">
        <f>-$C$62/$A61</f>
        <v>-11683333.333333334</v>
      </c>
      <c r="E64" s="28">
        <f t="shared" ref="E64:BK64" si="40">-$C$62/$A61</f>
        <v>-11683333.333333334</v>
      </c>
      <c r="F64" s="28">
        <f t="shared" si="40"/>
        <v>-11683333.333333334</v>
      </c>
      <c r="G64" s="28">
        <f t="shared" si="40"/>
        <v>-11683333.333333334</v>
      </c>
      <c r="H64" s="28">
        <f t="shared" si="40"/>
        <v>-11683333.333333334</v>
      </c>
      <c r="I64" s="28">
        <f t="shared" si="40"/>
        <v>-11683333.333333334</v>
      </c>
      <c r="J64" s="28">
        <f t="shared" si="40"/>
        <v>-11683333.333333334</v>
      </c>
      <c r="K64" s="28">
        <f t="shared" si="40"/>
        <v>-11683333.333333334</v>
      </c>
      <c r="L64" s="28">
        <f t="shared" si="40"/>
        <v>-11683333.333333334</v>
      </c>
      <c r="M64" s="28">
        <f t="shared" si="40"/>
        <v>-11683333.333333334</v>
      </c>
      <c r="N64" s="28">
        <f t="shared" si="40"/>
        <v>-11683333.333333334</v>
      </c>
      <c r="O64" s="28">
        <f t="shared" si="40"/>
        <v>-11683333.333333334</v>
      </c>
      <c r="P64" s="28">
        <f t="shared" si="40"/>
        <v>-11683333.333333334</v>
      </c>
      <c r="Q64" s="28">
        <f t="shared" si="40"/>
        <v>-11683333.333333334</v>
      </c>
      <c r="R64" s="28">
        <f t="shared" si="40"/>
        <v>-11683333.333333334</v>
      </c>
      <c r="S64" s="28">
        <f t="shared" si="40"/>
        <v>-11683333.333333334</v>
      </c>
      <c r="T64" s="28">
        <f t="shared" si="40"/>
        <v>-11683333.333333334</v>
      </c>
      <c r="U64" s="28">
        <f t="shared" si="40"/>
        <v>-11683333.333333334</v>
      </c>
      <c r="V64" s="28">
        <f t="shared" si="40"/>
        <v>-11683333.333333334</v>
      </c>
      <c r="W64" s="28">
        <f t="shared" si="40"/>
        <v>-11683333.333333334</v>
      </c>
      <c r="X64" s="28">
        <f t="shared" si="40"/>
        <v>-11683333.333333334</v>
      </c>
      <c r="Y64" s="28">
        <f t="shared" si="40"/>
        <v>-11683333.333333334</v>
      </c>
      <c r="Z64" s="28">
        <f t="shared" si="40"/>
        <v>-11683333.333333334</v>
      </c>
      <c r="AA64" s="28">
        <f t="shared" si="40"/>
        <v>-11683333.333333334</v>
      </c>
      <c r="AB64" s="28">
        <f t="shared" si="40"/>
        <v>-11683333.333333334</v>
      </c>
      <c r="AC64" s="28">
        <f t="shared" si="40"/>
        <v>-11683333.333333334</v>
      </c>
      <c r="AD64" s="28">
        <f t="shared" si="40"/>
        <v>-11683333.333333334</v>
      </c>
      <c r="AE64" s="28">
        <f t="shared" si="40"/>
        <v>-11683333.333333334</v>
      </c>
      <c r="AF64" s="28">
        <f t="shared" si="40"/>
        <v>-11683333.333333334</v>
      </c>
      <c r="AG64" s="28">
        <f t="shared" si="40"/>
        <v>-11683333.333333334</v>
      </c>
      <c r="AH64" s="28">
        <f t="shared" si="40"/>
        <v>-11683333.333333334</v>
      </c>
      <c r="AI64" s="28">
        <f t="shared" si="40"/>
        <v>-11683333.333333334</v>
      </c>
      <c r="AJ64" s="28">
        <f t="shared" si="40"/>
        <v>-11683333.333333334</v>
      </c>
      <c r="AK64" s="28">
        <f t="shared" si="40"/>
        <v>-11683333.333333334</v>
      </c>
      <c r="AL64" s="28">
        <f t="shared" si="40"/>
        <v>-11683333.333333334</v>
      </c>
      <c r="AM64" s="28">
        <f t="shared" si="40"/>
        <v>-11683333.333333334</v>
      </c>
      <c r="AN64" s="28">
        <f t="shared" si="40"/>
        <v>-11683333.333333334</v>
      </c>
      <c r="AO64" s="28">
        <f t="shared" si="40"/>
        <v>-11683333.333333334</v>
      </c>
      <c r="AP64" s="28">
        <f t="shared" si="40"/>
        <v>-11683333.333333334</v>
      </c>
      <c r="AQ64" s="28">
        <f t="shared" si="40"/>
        <v>-11683333.333333334</v>
      </c>
      <c r="AR64" s="28">
        <f t="shared" si="40"/>
        <v>-11683333.333333334</v>
      </c>
      <c r="AS64" s="28">
        <f t="shared" si="40"/>
        <v>-11683333.333333334</v>
      </c>
      <c r="AT64" s="28">
        <f t="shared" si="40"/>
        <v>-11683333.333333334</v>
      </c>
      <c r="AU64" s="28">
        <f t="shared" si="40"/>
        <v>-11683333.333333334</v>
      </c>
      <c r="AV64" s="28">
        <f t="shared" si="40"/>
        <v>-11683333.333333334</v>
      </c>
      <c r="AW64" s="28">
        <f t="shared" si="40"/>
        <v>-11683333.333333334</v>
      </c>
      <c r="AX64" s="28">
        <f t="shared" si="40"/>
        <v>-11683333.333333334</v>
      </c>
      <c r="AY64" s="28">
        <f t="shared" si="40"/>
        <v>-11683333.333333334</v>
      </c>
      <c r="AZ64" s="28">
        <f t="shared" si="40"/>
        <v>-11683333.333333334</v>
      </c>
      <c r="BA64" s="28">
        <f t="shared" si="40"/>
        <v>-11683333.333333334</v>
      </c>
      <c r="BB64" s="28">
        <f t="shared" si="40"/>
        <v>-11683333.333333334</v>
      </c>
      <c r="BC64" s="28">
        <f t="shared" si="40"/>
        <v>-11683333.333333334</v>
      </c>
      <c r="BD64" s="28">
        <f t="shared" si="40"/>
        <v>-11683333.333333334</v>
      </c>
      <c r="BE64" s="28">
        <f t="shared" si="40"/>
        <v>-11683333.333333334</v>
      </c>
      <c r="BF64" s="28">
        <f t="shared" si="40"/>
        <v>-11683333.333333334</v>
      </c>
      <c r="BG64" s="28">
        <f t="shared" si="40"/>
        <v>-11683333.333333334</v>
      </c>
      <c r="BH64" s="28">
        <f t="shared" si="40"/>
        <v>-11683333.333333334</v>
      </c>
      <c r="BI64" s="28">
        <f t="shared" si="40"/>
        <v>-11683333.333333334</v>
      </c>
      <c r="BJ64" s="28">
        <f t="shared" si="40"/>
        <v>-11683333.333333334</v>
      </c>
      <c r="BK64" s="28">
        <f t="shared" si="40"/>
        <v>-11683333.333333334</v>
      </c>
    </row>
    <row r="65" spans="2:63" x14ac:dyDescent="0.25">
      <c r="B65" s="27" t="s">
        <v>38</v>
      </c>
      <c r="D65" s="28">
        <f>+D64+D63</f>
        <v>-18109166.666666739</v>
      </c>
      <c r="E65" s="28">
        <f t="shared" ref="E65:BK65" si="41">+E64+E63</f>
        <v>-18002069.444444515</v>
      </c>
      <c r="F65" s="28">
        <f t="shared" si="41"/>
        <v>-17894972.222222291</v>
      </c>
      <c r="G65" s="28">
        <f t="shared" si="41"/>
        <v>-17787875.000000067</v>
      </c>
      <c r="H65" s="28">
        <f t="shared" si="41"/>
        <v>-17680777.777777843</v>
      </c>
      <c r="I65" s="28">
        <f t="shared" si="41"/>
        <v>-17573680.555555619</v>
      </c>
      <c r="J65" s="28">
        <f t="shared" si="41"/>
        <v>-17466583.333333395</v>
      </c>
      <c r="K65" s="28">
        <f t="shared" si="41"/>
        <v>-17359486.111111172</v>
      </c>
      <c r="L65" s="28">
        <f t="shared" si="41"/>
        <v>-17252388.888888948</v>
      </c>
      <c r="M65" s="28">
        <f t="shared" si="41"/>
        <v>-17145291.666666724</v>
      </c>
      <c r="N65" s="28">
        <f t="shared" si="41"/>
        <v>-17038194.4444445</v>
      </c>
      <c r="O65" s="28">
        <f t="shared" si="41"/>
        <v>-16931097.222222276</v>
      </c>
      <c r="P65" s="28">
        <f t="shared" si="41"/>
        <v>-16824000.000000052</v>
      </c>
      <c r="Q65" s="28">
        <f t="shared" si="41"/>
        <v>-16716902.777777828</v>
      </c>
      <c r="R65" s="28">
        <f t="shared" si="41"/>
        <v>-16609805.555555604</v>
      </c>
      <c r="S65" s="28">
        <f t="shared" si="41"/>
        <v>-16502708.333333382</v>
      </c>
      <c r="T65" s="28">
        <f t="shared" si="41"/>
        <v>-16395611.111111159</v>
      </c>
      <c r="U65" s="28">
        <f t="shared" si="41"/>
        <v>-16288513.888888936</v>
      </c>
      <c r="V65" s="28">
        <f t="shared" si="41"/>
        <v>-16181416.666666713</v>
      </c>
      <c r="W65" s="28">
        <f t="shared" si="41"/>
        <v>-16074319.444444489</v>
      </c>
      <c r="X65" s="28">
        <f t="shared" si="41"/>
        <v>-15967222.222222265</v>
      </c>
      <c r="Y65" s="28">
        <f t="shared" si="41"/>
        <v>-15860125.000000043</v>
      </c>
      <c r="Z65" s="28">
        <f t="shared" si="41"/>
        <v>-15753027.777777819</v>
      </c>
      <c r="AA65" s="28">
        <f t="shared" si="41"/>
        <v>-15645930.555555597</v>
      </c>
      <c r="AB65" s="28">
        <f t="shared" si="41"/>
        <v>-15538833.333333373</v>
      </c>
      <c r="AC65" s="28">
        <f t="shared" si="41"/>
        <v>-15431736.111111149</v>
      </c>
      <c r="AD65" s="28">
        <f t="shared" si="41"/>
        <v>-15324638.888888927</v>
      </c>
      <c r="AE65" s="28">
        <f t="shared" si="41"/>
        <v>-15217541.666666703</v>
      </c>
      <c r="AF65" s="28">
        <f t="shared" si="41"/>
        <v>-15110444.444444481</v>
      </c>
      <c r="AG65" s="28">
        <f t="shared" si="41"/>
        <v>-15003347.222222257</v>
      </c>
      <c r="AH65" s="28">
        <f t="shared" si="41"/>
        <v>-14896250.000000034</v>
      </c>
      <c r="AI65" s="28">
        <f t="shared" si="41"/>
        <v>-14789152.77777781</v>
      </c>
      <c r="AJ65" s="28">
        <f t="shared" si="41"/>
        <v>-14682055.555555588</v>
      </c>
      <c r="AK65" s="28">
        <f t="shared" si="41"/>
        <v>-14574958.333333364</v>
      </c>
      <c r="AL65" s="28">
        <f t="shared" si="41"/>
        <v>-14467861.111111142</v>
      </c>
      <c r="AM65" s="28">
        <f t="shared" si="41"/>
        <v>-14360763.888888918</v>
      </c>
      <c r="AN65" s="28">
        <f t="shared" si="41"/>
        <v>-14253666.666666694</v>
      </c>
      <c r="AO65" s="28">
        <f t="shared" si="41"/>
        <v>-14146569.44444447</v>
      </c>
      <c r="AP65" s="28">
        <f t="shared" si="41"/>
        <v>-14039472.222222248</v>
      </c>
      <c r="AQ65" s="28">
        <f t="shared" si="41"/>
        <v>-13932375.000000024</v>
      </c>
      <c r="AR65" s="28">
        <f t="shared" si="41"/>
        <v>-13825277.7777778</v>
      </c>
      <c r="AS65" s="28">
        <f t="shared" si="41"/>
        <v>-13718180.555555576</v>
      </c>
      <c r="AT65" s="28">
        <f t="shared" si="41"/>
        <v>-13611083.333333354</v>
      </c>
      <c r="AU65" s="28">
        <f t="shared" si="41"/>
        <v>-13503986.111111131</v>
      </c>
      <c r="AV65" s="28">
        <f t="shared" si="41"/>
        <v>-13396888.888888907</v>
      </c>
      <c r="AW65" s="28">
        <f t="shared" si="41"/>
        <v>-13289791.666666683</v>
      </c>
      <c r="AX65" s="28">
        <f t="shared" si="41"/>
        <v>-13182694.444444459</v>
      </c>
      <c r="AY65" s="28">
        <f t="shared" si="41"/>
        <v>-13075597.222222237</v>
      </c>
      <c r="AZ65" s="28">
        <f t="shared" si="41"/>
        <v>-12968500.000000013</v>
      </c>
      <c r="BA65" s="28">
        <f t="shared" si="41"/>
        <v>-12861402.777777789</v>
      </c>
      <c r="BB65" s="28">
        <f t="shared" si="41"/>
        <v>-12754305.555555567</v>
      </c>
      <c r="BC65" s="28">
        <f t="shared" si="41"/>
        <v>-12647208.333333343</v>
      </c>
      <c r="BD65" s="28">
        <f t="shared" si="41"/>
        <v>-12540111.111111119</v>
      </c>
      <c r="BE65" s="28">
        <f t="shared" si="41"/>
        <v>-12433013.888888896</v>
      </c>
      <c r="BF65" s="28">
        <f t="shared" si="41"/>
        <v>-12325916.666666673</v>
      </c>
      <c r="BG65" s="28">
        <f t="shared" si="41"/>
        <v>-12218819.44444445</v>
      </c>
      <c r="BH65" s="28">
        <f t="shared" si="41"/>
        <v>-12111722.222222226</v>
      </c>
      <c r="BI65" s="28">
        <f t="shared" si="41"/>
        <v>-12004625.000000002</v>
      </c>
      <c r="BJ65" s="28">
        <f t="shared" si="41"/>
        <v>-11897527.77777778</v>
      </c>
      <c r="BK65" s="28">
        <f t="shared" si="41"/>
        <v>-11790430.555555556</v>
      </c>
    </row>
    <row r="66" spans="2:63" x14ac:dyDescent="0.25">
      <c r="B66" s="27" t="s">
        <v>39</v>
      </c>
      <c r="D66" s="28">
        <f>+SUM(D63:$BK63)+SUM(D64:$BK64)</f>
        <v>-896987916.66666889</v>
      </c>
      <c r="E66" s="28">
        <f>+SUM(E63:$BK63)+SUM(E64:$BK64)</f>
        <v>-878878750.00000215</v>
      </c>
      <c r="F66" s="28">
        <f>+SUM(F63:$BK63)+SUM(F64:$BK64)</f>
        <v>-860876680.55555761</v>
      </c>
      <c r="G66" s="28">
        <f>+SUM(G63:$BK63)+SUM(G64:$BK64)</f>
        <v>-842981708.33333528</v>
      </c>
      <c r="H66" s="28">
        <f>+SUM(H63:$BK63)+SUM(H64:$BK64)</f>
        <v>-825193833.33333516</v>
      </c>
      <c r="I66" s="28">
        <f>+SUM(I63:$BK63)+SUM(I64:$BK64)</f>
        <v>-807513055.55555725</v>
      </c>
      <c r="J66" s="28">
        <f>+SUM(J63:$BK63)+SUM(J64:$BK64)</f>
        <v>-789939375.00000167</v>
      </c>
      <c r="K66" s="28">
        <f>+SUM(K63:$BK63)+SUM(K64:$BK64)</f>
        <v>-772472791.66666818</v>
      </c>
      <c r="L66" s="28">
        <f>+SUM(L63:$BK63)+SUM(L64:$BK64)</f>
        <v>-755113305.55555689</v>
      </c>
      <c r="M66" s="28">
        <f>+SUM(M63:$BK63)+SUM(M64:$BK64)</f>
        <v>-737860916.66666794</v>
      </c>
      <c r="N66" s="28">
        <f>+SUM(N63:$BK63)+SUM(N64:$BK64)</f>
        <v>-720715625.00000119</v>
      </c>
      <c r="O66" s="28">
        <f>+SUM(O63:$BK63)+SUM(O64:$BK64)</f>
        <v>-703677430.55555665</v>
      </c>
      <c r="P66" s="28">
        <f>+SUM(P63:$BK63)+SUM(P64:$BK64)</f>
        <v>-686746333.33333433</v>
      </c>
      <c r="Q66" s="28">
        <f>+SUM(Q63:$BK63)+SUM(Q64:$BK64)</f>
        <v>-669922333.33333421</v>
      </c>
      <c r="R66" s="28">
        <f>+SUM(R63:$BK63)+SUM(R64:$BK64)</f>
        <v>-653205430.55555642</v>
      </c>
      <c r="S66" s="28">
        <f>+SUM(S63:$BK63)+SUM(S64:$BK64)</f>
        <v>-636595625.00000072</v>
      </c>
      <c r="T66" s="28">
        <f>+SUM(T63:$BK63)+SUM(T64:$BK64)</f>
        <v>-620092916.66666734</v>
      </c>
      <c r="U66" s="28">
        <f>+SUM(U63:$BK63)+SUM(U64:$BK64)</f>
        <v>-603697305.5555563</v>
      </c>
      <c r="V66" s="28">
        <f>+SUM(V63:$BK63)+SUM(V64:$BK64)</f>
        <v>-587408791.66666734</v>
      </c>
      <c r="W66" s="28">
        <f>+SUM(W63:$BK63)+SUM(W64:$BK64)</f>
        <v>-571227375.0000006</v>
      </c>
      <c r="X66" s="28">
        <f>+SUM(X63:$BK63)+SUM(X64:$BK64)</f>
        <v>-555153055.55555618</v>
      </c>
      <c r="Y66" s="28">
        <f>+SUM(Y63:$BK63)+SUM(Y64:$BK64)</f>
        <v>-539185833.33333397</v>
      </c>
      <c r="Z66" s="28">
        <f>+SUM(Z63:$BK63)+SUM(Z64:$BK64)</f>
        <v>-523325708.33333397</v>
      </c>
      <c r="AA66" s="28">
        <f>+SUM(AA63:$BK63)+SUM(AA64:$BK64)</f>
        <v>-507572680.55555618</v>
      </c>
      <c r="AB66" s="28">
        <f>+SUM(AB63:$BK63)+SUM(AB64:$BK64)</f>
        <v>-491926750.0000006</v>
      </c>
      <c r="AC66" s="28">
        <f>+SUM(AC63:$BK63)+SUM(AC64:$BK64)</f>
        <v>-476387916.66666722</v>
      </c>
      <c r="AD66" s="28">
        <f>+SUM(AD63:$BK63)+SUM(AD64:$BK64)</f>
        <v>-460956180.55555606</v>
      </c>
      <c r="AE66" s="28">
        <f>+SUM(AE63:$BK63)+SUM(AE64:$BK64)</f>
        <v>-445631541.66666716</v>
      </c>
      <c r="AF66" s="28">
        <f>+SUM(AF63:$BK63)+SUM(AF64:$BK64)</f>
        <v>-430414000.00000048</v>
      </c>
      <c r="AG66" s="28">
        <f>+SUM(AG63:$BK63)+SUM(AG64:$BK64)</f>
        <v>-415303555.555556</v>
      </c>
      <c r="AH66" s="28">
        <f>+SUM(AH63:$BK63)+SUM(AH64:$BK64)</f>
        <v>-400300208.33333379</v>
      </c>
      <c r="AI66" s="28">
        <f>+SUM(AI63:$BK63)+SUM(AI64:$BK64)</f>
        <v>-385403958.33333373</v>
      </c>
      <c r="AJ66" s="28">
        <f>+SUM(AJ63:$BK63)+SUM(AJ64:$BK64)</f>
        <v>-370614805.55555594</v>
      </c>
      <c r="AK66" s="28">
        <f>+SUM(AK63:$BK63)+SUM(AK64:$BK64)</f>
        <v>-355932750.00000042</v>
      </c>
      <c r="AL66" s="28">
        <f>+SUM(AL63:$BK63)+SUM(AL64:$BK64)</f>
        <v>-341357791.66666704</v>
      </c>
      <c r="AM66" s="28">
        <f>+SUM(AM63:$BK63)+SUM(AM64:$BK64)</f>
        <v>-326889930.55555594</v>
      </c>
      <c r="AN66" s="28">
        <f>+SUM(AN63:$BK63)+SUM(AN64:$BK64)</f>
        <v>-312529166.66666704</v>
      </c>
      <c r="AO66" s="28">
        <f>+SUM(AO63:$BK63)+SUM(AO64:$BK64)</f>
        <v>-298275500.00000036</v>
      </c>
      <c r="AP66" s="28">
        <f>+SUM(AP63:$BK63)+SUM(AP64:$BK64)</f>
        <v>-284128930.55555588</v>
      </c>
      <c r="AQ66" s="28">
        <f>+SUM(AQ63:$BK63)+SUM(AQ64:$BK64)</f>
        <v>-270089458.33333361</v>
      </c>
      <c r="AR66" s="28">
        <f>+SUM(AR63:$BK63)+SUM(AR64:$BK64)</f>
        <v>-256157083.33333358</v>
      </c>
      <c r="AS66" s="28">
        <f>+SUM(AS63:$BK63)+SUM(AS64:$BK64)</f>
        <v>-242331805.55555579</v>
      </c>
      <c r="AT66" s="28">
        <f>+SUM(AT63:$BK63)+SUM(AT64:$BK64)</f>
        <v>-228613625.00000021</v>
      </c>
      <c r="AU66" s="28">
        <f>+SUM(AU63:$BK63)+SUM(AU64:$BK64)</f>
        <v>-215002541.66666684</v>
      </c>
      <c r="AV66" s="28">
        <f>+SUM(AV63:$BK63)+SUM(AV64:$BK64)</f>
        <v>-201498555.5555557</v>
      </c>
      <c r="AW66" s="28">
        <f>+SUM(AW63:$BK63)+SUM(AW64:$BK64)</f>
        <v>-188101666.66666678</v>
      </c>
      <c r="AX66" s="28">
        <f>+SUM(AX63:$BK63)+SUM(AX64:$BK64)</f>
        <v>-174811875.00000009</v>
      </c>
      <c r="AY66" s="28">
        <f>+SUM(AY63:$BK63)+SUM(AY64:$BK64)</f>
        <v>-161629180.55555561</v>
      </c>
      <c r="AZ66" s="28">
        <f>+SUM(AZ63:$BK63)+SUM(AZ64:$BK64)</f>
        <v>-148553583.33333337</v>
      </c>
      <c r="BA66" s="28">
        <f>+SUM(BA63:$BK63)+SUM(BA64:$BK64)</f>
        <v>-135585083.33333337</v>
      </c>
      <c r="BB66" s="28">
        <f>+SUM(BB63:$BK63)+SUM(BB64:$BK64)</f>
        <v>-122723680.55555558</v>
      </c>
      <c r="BC66" s="28">
        <f>+SUM(BC63:$BK63)+SUM(BC64:$BK64)</f>
        <v>-109969375.00000003</v>
      </c>
      <c r="BD66" s="28">
        <f>+SUM(BD63:$BK63)+SUM(BD64:$BK64)</f>
        <v>-97322166.666666687</v>
      </c>
      <c r="BE66" s="28">
        <f>+SUM(BE63:$BK63)+SUM(BE64:$BK64)</f>
        <v>-84782055.555555567</v>
      </c>
      <c r="BF66" s="28">
        <f>+SUM(BF63:$BK63)+SUM(BF64:$BK64)</f>
        <v>-72349041.666666687</v>
      </c>
      <c r="BG66" s="28">
        <f>+SUM(BG63:$BK63)+SUM(BG64:$BK64)</f>
        <v>-60023125.000000015</v>
      </c>
      <c r="BH66" s="28">
        <f>+SUM(BH63:$BK63)+SUM(BH64:$BK64)</f>
        <v>-47804305.55555556</v>
      </c>
      <c r="BI66" s="28">
        <f>+SUM(BI63:$BK63)+SUM(BI64:$BK64)</f>
        <v>-35692583.333333336</v>
      </c>
      <c r="BJ66" s="28">
        <f>+SUM(BJ63:$BK63)+SUM(BJ64:$BK64)</f>
        <v>-23687958.333333336</v>
      </c>
      <c r="BK66" s="28">
        <f>+SUM(BK63:$BK63)+SUM(BK64:$BK64)</f>
        <v>-11790430.555555556</v>
      </c>
    </row>
    <row r="67" spans="2:63" x14ac:dyDescent="0.25">
      <c r="B67" s="27" t="s">
        <v>40</v>
      </c>
      <c r="D67" s="28">
        <f>+D66*$C$7/1000000</f>
        <v>-1076385.5000000028</v>
      </c>
      <c r="E67" s="28">
        <f t="shared" ref="E67:BK67" si="42">+E66*$C$7/1000000</f>
        <v>-1054654.5000000026</v>
      </c>
      <c r="F67" s="28">
        <f t="shared" si="42"/>
        <v>-1033052.0166666692</v>
      </c>
      <c r="G67" s="28">
        <f t="shared" si="42"/>
        <v>-1011578.0500000024</v>
      </c>
      <c r="H67" s="28">
        <f t="shared" si="42"/>
        <v>-990232.60000000219</v>
      </c>
      <c r="I67" s="28">
        <f t="shared" si="42"/>
        <v>-969015.66666666872</v>
      </c>
      <c r="J67" s="28">
        <f t="shared" si="42"/>
        <v>-947927.25000000198</v>
      </c>
      <c r="K67" s="28">
        <f t="shared" si="42"/>
        <v>-926967.35000000184</v>
      </c>
      <c r="L67" s="28">
        <f t="shared" si="42"/>
        <v>-906135.96666666819</v>
      </c>
      <c r="M67" s="28">
        <f t="shared" si="42"/>
        <v>-885433.10000000149</v>
      </c>
      <c r="N67" s="28">
        <f t="shared" si="42"/>
        <v>-864858.75000000151</v>
      </c>
      <c r="O67" s="28">
        <f t="shared" si="42"/>
        <v>-844412.91666666802</v>
      </c>
      <c r="P67" s="28">
        <f t="shared" si="42"/>
        <v>-824095.60000000126</v>
      </c>
      <c r="Q67" s="28">
        <f t="shared" si="42"/>
        <v>-803906.80000000109</v>
      </c>
      <c r="R67" s="28">
        <f t="shared" si="42"/>
        <v>-783846.51666666777</v>
      </c>
      <c r="S67" s="28">
        <f t="shared" si="42"/>
        <v>-763914.75000000081</v>
      </c>
      <c r="T67" s="28">
        <f t="shared" si="42"/>
        <v>-744111.50000000081</v>
      </c>
      <c r="U67" s="28">
        <f t="shared" si="42"/>
        <v>-724436.76666666765</v>
      </c>
      <c r="V67" s="28">
        <f t="shared" si="42"/>
        <v>-704890.55000000086</v>
      </c>
      <c r="W67" s="28">
        <f t="shared" si="42"/>
        <v>-685472.85000000068</v>
      </c>
      <c r="X67" s="28">
        <f t="shared" si="42"/>
        <v>-666183.66666666733</v>
      </c>
      <c r="Y67" s="28">
        <f t="shared" si="42"/>
        <v>-647023.0000000007</v>
      </c>
      <c r="Z67" s="28">
        <f t="shared" si="42"/>
        <v>-627990.85000000068</v>
      </c>
      <c r="AA67" s="28">
        <f t="shared" si="42"/>
        <v>-609087.21666666737</v>
      </c>
      <c r="AB67" s="28">
        <f t="shared" si="42"/>
        <v>-590312.10000000068</v>
      </c>
      <c r="AC67" s="28">
        <f t="shared" si="42"/>
        <v>-571665.50000000058</v>
      </c>
      <c r="AD67" s="28">
        <f t="shared" si="42"/>
        <v>-553147.41666666721</v>
      </c>
      <c r="AE67" s="28">
        <f t="shared" si="42"/>
        <v>-534757.85000000056</v>
      </c>
      <c r="AF67" s="28">
        <f t="shared" si="42"/>
        <v>-516496.80000000057</v>
      </c>
      <c r="AG67" s="28">
        <f t="shared" si="42"/>
        <v>-498364.26666666719</v>
      </c>
      <c r="AH67" s="28">
        <f t="shared" si="42"/>
        <v>-480360.25000000052</v>
      </c>
      <c r="AI67" s="28">
        <f t="shared" si="42"/>
        <v>-462484.75000000047</v>
      </c>
      <c r="AJ67" s="28">
        <f t="shared" si="42"/>
        <v>-444737.76666666713</v>
      </c>
      <c r="AK67" s="28">
        <f t="shared" si="42"/>
        <v>-427119.30000000051</v>
      </c>
      <c r="AL67" s="28">
        <f t="shared" si="42"/>
        <v>-409629.35000000044</v>
      </c>
      <c r="AM67" s="28">
        <f t="shared" si="42"/>
        <v>-392267.91666666709</v>
      </c>
      <c r="AN67" s="28">
        <f t="shared" si="42"/>
        <v>-375035.00000000041</v>
      </c>
      <c r="AO67" s="28">
        <f t="shared" si="42"/>
        <v>-357930.60000000044</v>
      </c>
      <c r="AP67" s="28">
        <f t="shared" si="42"/>
        <v>-340954.71666666708</v>
      </c>
      <c r="AQ67" s="28">
        <f t="shared" si="42"/>
        <v>-324107.35000000033</v>
      </c>
      <c r="AR67" s="28">
        <f t="shared" si="42"/>
        <v>-307388.50000000029</v>
      </c>
      <c r="AS67" s="28">
        <f t="shared" si="42"/>
        <v>-290798.16666666692</v>
      </c>
      <c r="AT67" s="28">
        <f t="shared" si="42"/>
        <v>-274336.35000000027</v>
      </c>
      <c r="AU67" s="28">
        <f t="shared" si="42"/>
        <v>-258003.05000000022</v>
      </c>
      <c r="AV67" s="28">
        <f t="shared" si="42"/>
        <v>-241798.26666666684</v>
      </c>
      <c r="AW67" s="28">
        <f t="shared" si="42"/>
        <v>-225722.00000000012</v>
      </c>
      <c r="AX67" s="28">
        <f t="shared" si="42"/>
        <v>-209774.25000000012</v>
      </c>
      <c r="AY67" s="28">
        <f t="shared" si="42"/>
        <v>-193955.01666666675</v>
      </c>
      <c r="AZ67" s="28">
        <f t="shared" si="42"/>
        <v>-178264.30000000005</v>
      </c>
      <c r="BA67" s="28">
        <f t="shared" si="42"/>
        <v>-162702.10000000006</v>
      </c>
      <c r="BB67" s="28">
        <f t="shared" si="42"/>
        <v>-147268.41666666669</v>
      </c>
      <c r="BC67" s="28">
        <f t="shared" si="42"/>
        <v>-131963.25000000003</v>
      </c>
      <c r="BD67" s="28">
        <f t="shared" si="42"/>
        <v>-116786.60000000003</v>
      </c>
      <c r="BE67" s="28">
        <f t="shared" si="42"/>
        <v>-101738.46666666669</v>
      </c>
      <c r="BF67" s="28">
        <f t="shared" si="42"/>
        <v>-86818.850000000035</v>
      </c>
      <c r="BG67" s="28">
        <f t="shared" si="42"/>
        <v>-72027.750000000015</v>
      </c>
      <c r="BH67" s="28">
        <f t="shared" si="42"/>
        <v>-57365.166666666672</v>
      </c>
      <c r="BI67" s="28">
        <f t="shared" si="42"/>
        <v>-42831.1</v>
      </c>
      <c r="BJ67" s="28">
        <f t="shared" si="42"/>
        <v>-28425.550000000003</v>
      </c>
      <c r="BK67" s="28">
        <f t="shared" si="42"/>
        <v>-14148.516666666668</v>
      </c>
    </row>
    <row r="68" spans="2:63" ht="15.75" thickBot="1" x14ac:dyDescent="0.3">
      <c r="B68" s="48" t="s">
        <v>41</v>
      </c>
      <c r="C68" s="5">
        <f>+C62</f>
        <v>701000000</v>
      </c>
      <c r="D68" s="28">
        <f>+D67+D65</f>
        <v>-19185552.166666742</v>
      </c>
      <c r="E68" s="28">
        <f t="shared" ref="E68:BJ68" si="43">+E67+E65</f>
        <v>-19056723.944444519</v>
      </c>
      <c r="F68" s="28">
        <f t="shared" si="43"/>
        <v>-18928024.23888896</v>
      </c>
      <c r="G68" s="28">
        <f t="shared" si="43"/>
        <v>-18799453.050000068</v>
      </c>
      <c r="H68" s="28">
        <f t="shared" si="43"/>
        <v>-18671010.377777845</v>
      </c>
      <c r="I68" s="28">
        <f t="shared" si="43"/>
        <v>-18542696.222222287</v>
      </c>
      <c r="J68" s="28">
        <f t="shared" si="43"/>
        <v>-18414510.583333399</v>
      </c>
      <c r="K68" s="28">
        <f t="shared" si="43"/>
        <v>-18286453.461111173</v>
      </c>
      <c r="L68" s="28">
        <f t="shared" si="43"/>
        <v>-18158524.855555616</v>
      </c>
      <c r="M68" s="28">
        <f t="shared" si="43"/>
        <v>-18030724.766666725</v>
      </c>
      <c r="N68" s="28">
        <f t="shared" si="43"/>
        <v>-17903053.1944445</v>
      </c>
      <c r="O68" s="28">
        <f t="shared" si="43"/>
        <v>-17775510.138888944</v>
      </c>
      <c r="P68" s="28">
        <f t="shared" si="43"/>
        <v>-17648095.600000054</v>
      </c>
      <c r="Q68" s="28">
        <f t="shared" si="43"/>
        <v>-17520809.577777829</v>
      </c>
      <c r="R68" s="28">
        <f t="shared" si="43"/>
        <v>-17393652.072222274</v>
      </c>
      <c r="S68" s="28">
        <f t="shared" si="43"/>
        <v>-17266623.083333384</v>
      </c>
      <c r="T68" s="28">
        <f t="shared" si="43"/>
        <v>-17139722.61111116</v>
      </c>
      <c r="U68" s="28">
        <f t="shared" si="43"/>
        <v>-17012950.655555606</v>
      </c>
      <c r="V68" s="28">
        <f t="shared" si="43"/>
        <v>-16886307.216666713</v>
      </c>
      <c r="W68" s="28">
        <f t="shared" si="43"/>
        <v>-16759792.29444449</v>
      </c>
      <c r="X68" s="28">
        <f t="shared" si="43"/>
        <v>-16633405.888888933</v>
      </c>
      <c r="Y68" s="28">
        <f t="shared" si="43"/>
        <v>-16507148.000000043</v>
      </c>
      <c r="Z68" s="28">
        <f t="shared" si="43"/>
        <v>-16381018.62777782</v>
      </c>
      <c r="AA68" s="28">
        <f t="shared" si="43"/>
        <v>-16255017.772222264</v>
      </c>
      <c r="AB68" s="28">
        <f t="shared" si="43"/>
        <v>-16129145.433333375</v>
      </c>
      <c r="AC68" s="28">
        <f t="shared" si="43"/>
        <v>-16003401.611111149</v>
      </c>
      <c r="AD68" s="28">
        <f t="shared" si="43"/>
        <v>-15877786.305555595</v>
      </c>
      <c r="AE68" s="28">
        <f t="shared" si="43"/>
        <v>-15752299.516666703</v>
      </c>
      <c r="AF68" s="28">
        <f t="shared" si="43"/>
        <v>-15626941.244444482</v>
      </c>
      <c r="AG68" s="28">
        <f t="shared" si="43"/>
        <v>-15501711.488888925</v>
      </c>
      <c r="AH68" s="28">
        <f t="shared" si="43"/>
        <v>-15376610.250000034</v>
      </c>
      <c r="AI68" s="28">
        <f t="shared" si="43"/>
        <v>-15251637.52777781</v>
      </c>
      <c r="AJ68" s="28">
        <f t="shared" si="43"/>
        <v>-15126793.322222255</v>
      </c>
      <c r="AK68" s="28">
        <f t="shared" si="43"/>
        <v>-15002077.633333365</v>
      </c>
      <c r="AL68" s="28">
        <f t="shared" si="43"/>
        <v>-14877490.461111141</v>
      </c>
      <c r="AM68" s="28">
        <f t="shared" si="43"/>
        <v>-14753031.805555586</v>
      </c>
      <c r="AN68" s="28">
        <f t="shared" si="43"/>
        <v>-14628701.666666694</v>
      </c>
      <c r="AO68" s="28">
        <f t="shared" si="43"/>
        <v>-14504500.04444447</v>
      </c>
      <c r="AP68" s="28">
        <f t="shared" si="43"/>
        <v>-14380426.938888915</v>
      </c>
      <c r="AQ68" s="28">
        <f t="shared" si="43"/>
        <v>-14256482.350000024</v>
      </c>
      <c r="AR68" s="28">
        <f t="shared" si="43"/>
        <v>-14132666.2777778</v>
      </c>
      <c r="AS68" s="28">
        <f t="shared" si="43"/>
        <v>-14008978.722222243</v>
      </c>
      <c r="AT68" s="28">
        <f t="shared" si="43"/>
        <v>-13885419.683333354</v>
      </c>
      <c r="AU68" s="28">
        <f t="shared" si="43"/>
        <v>-13761989.161111131</v>
      </c>
      <c r="AV68" s="28">
        <f t="shared" si="43"/>
        <v>-13638687.155555574</v>
      </c>
      <c r="AW68" s="28">
        <f t="shared" si="43"/>
        <v>-13515513.666666683</v>
      </c>
      <c r="AX68" s="28">
        <f t="shared" si="43"/>
        <v>-13392468.694444459</v>
      </c>
      <c r="AY68" s="28">
        <f t="shared" si="43"/>
        <v>-13269552.238888904</v>
      </c>
      <c r="AZ68" s="28">
        <f t="shared" si="43"/>
        <v>-13146764.300000014</v>
      </c>
      <c r="BA68" s="28">
        <f t="shared" si="43"/>
        <v>-13024104.877777789</v>
      </c>
      <c r="BB68" s="28">
        <f t="shared" si="43"/>
        <v>-12901573.972222233</v>
      </c>
      <c r="BC68" s="28">
        <f t="shared" si="43"/>
        <v>-12779171.583333343</v>
      </c>
      <c r="BD68" s="28">
        <f t="shared" si="43"/>
        <v>-12656897.711111119</v>
      </c>
      <c r="BE68" s="28">
        <f t="shared" si="43"/>
        <v>-12534752.355555562</v>
      </c>
      <c r="BF68" s="28">
        <f t="shared" si="43"/>
        <v>-12412735.516666673</v>
      </c>
      <c r="BG68" s="28">
        <f t="shared" si="43"/>
        <v>-12290847.19444445</v>
      </c>
      <c r="BH68" s="28">
        <f t="shared" si="43"/>
        <v>-12169087.388888892</v>
      </c>
      <c r="BI68" s="28">
        <f t="shared" si="43"/>
        <v>-12047456.100000001</v>
      </c>
      <c r="BJ68" s="28">
        <f t="shared" si="43"/>
        <v>-11925953.327777781</v>
      </c>
      <c r="BK68" s="28">
        <f>+BK67+BK65</f>
        <v>-11804579.072222224</v>
      </c>
    </row>
    <row r="69" spans="2:63" ht="15.75" thickBot="1" x14ac:dyDescent="0.3">
      <c r="B69" s="51">
        <f>+(C69+1)^12-1</f>
        <v>0.13495511786512959</v>
      </c>
      <c r="C69" s="50">
        <f>+IRR(C68:BK68)</f>
        <v>1.0605266916670075E-2</v>
      </c>
    </row>
    <row r="71" spans="2:63" ht="18.75" hidden="1" outlineLevel="1" x14ac:dyDescent="0.3">
      <c r="B71" s="30" t="s">
        <v>67</v>
      </c>
      <c r="C71" s="29">
        <v>0</v>
      </c>
      <c r="D71" s="29">
        <v>1</v>
      </c>
      <c r="E71" s="29">
        <f>+D71+1</f>
        <v>2</v>
      </c>
      <c r="F71" s="29">
        <f t="shared" ref="F71:AM71" si="44">+E71+1</f>
        <v>3</v>
      </c>
      <c r="G71" s="29">
        <f t="shared" si="44"/>
        <v>4</v>
      </c>
      <c r="H71" s="29">
        <f t="shared" si="44"/>
        <v>5</v>
      </c>
      <c r="I71" s="29">
        <f t="shared" si="44"/>
        <v>6</v>
      </c>
      <c r="J71" s="29">
        <f t="shared" si="44"/>
        <v>7</v>
      </c>
      <c r="K71" s="29">
        <f t="shared" si="44"/>
        <v>8</v>
      </c>
      <c r="L71" s="29">
        <f t="shared" si="44"/>
        <v>9</v>
      </c>
      <c r="M71" s="29">
        <f t="shared" si="44"/>
        <v>10</v>
      </c>
      <c r="N71" s="29">
        <f t="shared" si="44"/>
        <v>11</v>
      </c>
      <c r="O71" s="29">
        <f t="shared" si="44"/>
        <v>12</v>
      </c>
      <c r="P71" s="29">
        <f t="shared" si="44"/>
        <v>13</v>
      </c>
      <c r="Q71" s="29">
        <f t="shared" si="44"/>
        <v>14</v>
      </c>
      <c r="R71" s="29">
        <f t="shared" si="44"/>
        <v>15</v>
      </c>
      <c r="S71" s="29">
        <f t="shared" si="44"/>
        <v>16</v>
      </c>
      <c r="T71" s="29">
        <f t="shared" si="44"/>
        <v>17</v>
      </c>
      <c r="U71" s="29">
        <f t="shared" si="44"/>
        <v>18</v>
      </c>
      <c r="V71" s="29">
        <f t="shared" si="44"/>
        <v>19</v>
      </c>
      <c r="W71" s="29">
        <f t="shared" si="44"/>
        <v>20</v>
      </c>
      <c r="X71" s="29">
        <f t="shared" si="44"/>
        <v>21</v>
      </c>
      <c r="Y71" s="29">
        <f t="shared" si="44"/>
        <v>22</v>
      </c>
      <c r="Z71" s="29">
        <f t="shared" si="44"/>
        <v>23</v>
      </c>
      <c r="AA71" s="29">
        <f t="shared" si="44"/>
        <v>24</v>
      </c>
      <c r="AB71" s="29">
        <f t="shared" si="44"/>
        <v>25</v>
      </c>
      <c r="AC71" s="29">
        <f t="shared" si="44"/>
        <v>26</v>
      </c>
      <c r="AD71" s="29">
        <f t="shared" si="44"/>
        <v>27</v>
      </c>
      <c r="AE71" s="29">
        <f t="shared" si="44"/>
        <v>28</v>
      </c>
      <c r="AF71" s="29">
        <f t="shared" si="44"/>
        <v>29</v>
      </c>
      <c r="AG71" s="29">
        <f t="shared" si="44"/>
        <v>30</v>
      </c>
      <c r="AH71" s="29">
        <f t="shared" si="44"/>
        <v>31</v>
      </c>
      <c r="AI71" s="29">
        <f t="shared" si="44"/>
        <v>32</v>
      </c>
      <c r="AJ71" s="29">
        <f t="shared" si="44"/>
        <v>33</v>
      </c>
      <c r="AK71" s="29">
        <f t="shared" si="44"/>
        <v>34</v>
      </c>
      <c r="AL71" s="29">
        <f t="shared" si="44"/>
        <v>35</v>
      </c>
      <c r="AM71" s="29">
        <f t="shared" si="44"/>
        <v>36</v>
      </c>
    </row>
    <row r="72" spans="2:63" hidden="1" outlineLevel="1" x14ac:dyDescent="0.25">
      <c r="B72" s="27" t="s">
        <v>60</v>
      </c>
      <c r="C72" s="5">
        <f>+C62</f>
        <v>701000000</v>
      </c>
      <c r="D72" s="28">
        <f>+C72+D74</f>
        <v>681527777.77777779</v>
      </c>
      <c r="E72" s="28">
        <f t="shared" ref="E72:AM72" si="45">+D72+E74</f>
        <v>662055555.55555558</v>
      </c>
      <c r="F72" s="28">
        <f t="shared" si="45"/>
        <v>642583333.33333337</v>
      </c>
      <c r="G72" s="28">
        <f t="shared" si="45"/>
        <v>623111111.11111116</v>
      </c>
      <c r="H72" s="28">
        <f t="shared" si="45"/>
        <v>603638888.88888896</v>
      </c>
      <c r="I72" s="28">
        <f t="shared" si="45"/>
        <v>584166666.66666675</v>
      </c>
      <c r="J72" s="28">
        <f t="shared" si="45"/>
        <v>564694444.44444454</v>
      </c>
      <c r="K72" s="28">
        <f t="shared" si="45"/>
        <v>545222222.22222233</v>
      </c>
      <c r="L72" s="28">
        <f t="shared" si="45"/>
        <v>525750000.00000012</v>
      </c>
      <c r="M72" s="28">
        <f t="shared" si="45"/>
        <v>506277777.77777791</v>
      </c>
      <c r="N72" s="28">
        <f t="shared" si="45"/>
        <v>486805555.5555557</v>
      </c>
      <c r="O72" s="28">
        <f t="shared" si="45"/>
        <v>467333333.33333349</v>
      </c>
      <c r="P72" s="28">
        <f t="shared" si="45"/>
        <v>447861111.11111128</v>
      </c>
      <c r="Q72" s="28">
        <f t="shared" si="45"/>
        <v>428388888.88888907</v>
      </c>
      <c r="R72" s="28">
        <f t="shared" si="45"/>
        <v>408916666.66666687</v>
      </c>
      <c r="S72" s="28">
        <f t="shared" si="45"/>
        <v>389444444.44444466</v>
      </c>
      <c r="T72" s="28">
        <f t="shared" si="45"/>
        <v>369972222.22222245</v>
      </c>
      <c r="U72" s="28">
        <f t="shared" si="45"/>
        <v>350500000.00000024</v>
      </c>
      <c r="V72" s="28">
        <f t="shared" si="45"/>
        <v>331027777.77777803</v>
      </c>
      <c r="W72" s="28">
        <f t="shared" si="45"/>
        <v>311555555.55555582</v>
      </c>
      <c r="X72" s="28">
        <f t="shared" si="45"/>
        <v>292083333.33333361</v>
      </c>
      <c r="Y72" s="28">
        <f t="shared" si="45"/>
        <v>272611111.1111114</v>
      </c>
      <c r="Z72" s="28">
        <f t="shared" si="45"/>
        <v>253138888.88888919</v>
      </c>
      <c r="AA72" s="28">
        <f t="shared" si="45"/>
        <v>233666666.66666698</v>
      </c>
      <c r="AB72" s="28">
        <f t="shared" si="45"/>
        <v>214194444.44444478</v>
      </c>
      <c r="AC72" s="28">
        <f t="shared" si="45"/>
        <v>194722222.22222257</v>
      </c>
      <c r="AD72" s="28">
        <f t="shared" si="45"/>
        <v>175250000.00000036</v>
      </c>
      <c r="AE72" s="28">
        <f t="shared" si="45"/>
        <v>155777777.77777815</v>
      </c>
      <c r="AF72" s="28">
        <f t="shared" si="45"/>
        <v>136305555.55555594</v>
      </c>
      <c r="AG72" s="28">
        <f t="shared" si="45"/>
        <v>116833333.33333372</v>
      </c>
      <c r="AH72" s="28">
        <f t="shared" si="45"/>
        <v>97361111.111111492</v>
      </c>
      <c r="AI72" s="28">
        <f t="shared" si="45"/>
        <v>77888888.888889268</v>
      </c>
      <c r="AJ72" s="28">
        <f t="shared" si="45"/>
        <v>58416666.666667044</v>
      </c>
      <c r="AK72" s="28">
        <f t="shared" si="45"/>
        <v>38944444.44444482</v>
      </c>
      <c r="AL72" s="28">
        <f t="shared" si="45"/>
        <v>19472222.222222596</v>
      </c>
      <c r="AM72" s="28">
        <f t="shared" si="45"/>
        <v>3.7252902984619141E-7</v>
      </c>
    </row>
    <row r="73" spans="2:63" hidden="1" outlineLevel="1" x14ac:dyDescent="0.25">
      <c r="B73" s="27" t="s">
        <v>37</v>
      </c>
      <c r="D73" s="28">
        <f t="shared" ref="D73:AM73" si="46">-C$72*$D$14</f>
        <v>-6425833.3333334038</v>
      </c>
      <c r="E73" s="28">
        <f t="shared" si="46"/>
        <v>-6247337.9629630316</v>
      </c>
      <c r="F73" s="28">
        <f t="shared" si="46"/>
        <v>-6068842.5925926594</v>
      </c>
      <c r="G73" s="28">
        <f t="shared" si="46"/>
        <v>-5890347.2222222872</v>
      </c>
      <c r="H73" s="28">
        <f t="shared" si="46"/>
        <v>-5711851.851851915</v>
      </c>
      <c r="I73" s="28">
        <f t="shared" si="46"/>
        <v>-5533356.4814815428</v>
      </c>
      <c r="J73" s="28">
        <f t="shared" si="46"/>
        <v>-5354861.1111111706</v>
      </c>
      <c r="K73" s="28">
        <f t="shared" si="46"/>
        <v>-5176365.7407407984</v>
      </c>
      <c r="L73" s="28">
        <f t="shared" si="46"/>
        <v>-4997870.3703704262</v>
      </c>
      <c r="M73" s="28">
        <f t="shared" si="46"/>
        <v>-4819375.000000054</v>
      </c>
      <c r="N73" s="28">
        <f t="shared" si="46"/>
        <v>-4640879.6296296818</v>
      </c>
      <c r="O73" s="28">
        <f t="shared" si="46"/>
        <v>-4462384.2592593096</v>
      </c>
      <c r="P73" s="28">
        <f t="shared" si="46"/>
        <v>-4283888.8888889374</v>
      </c>
      <c r="Q73" s="28">
        <f t="shared" si="46"/>
        <v>-4105393.5185185652</v>
      </c>
      <c r="R73" s="28">
        <f t="shared" si="46"/>
        <v>-3926898.148148193</v>
      </c>
      <c r="S73" s="28">
        <f t="shared" si="46"/>
        <v>-3748402.7777778208</v>
      </c>
      <c r="T73" s="28">
        <f t="shared" si="46"/>
        <v>-3569907.4074074486</v>
      </c>
      <c r="U73" s="28">
        <f t="shared" si="46"/>
        <v>-3391412.0370370764</v>
      </c>
      <c r="V73" s="28">
        <f t="shared" si="46"/>
        <v>-3212916.6666667042</v>
      </c>
      <c r="W73" s="28">
        <f t="shared" si="46"/>
        <v>-3034421.296296332</v>
      </c>
      <c r="X73" s="28">
        <f t="shared" si="46"/>
        <v>-2855925.9259259598</v>
      </c>
      <c r="Y73" s="28">
        <f t="shared" si="46"/>
        <v>-2677430.5555555876</v>
      </c>
      <c r="Z73" s="28">
        <f t="shared" si="46"/>
        <v>-2498935.1851852154</v>
      </c>
      <c r="AA73" s="28">
        <f t="shared" si="46"/>
        <v>-2320439.8148148432</v>
      </c>
      <c r="AB73" s="28">
        <f t="shared" si="46"/>
        <v>-2141944.444444471</v>
      </c>
      <c r="AC73" s="28">
        <f t="shared" si="46"/>
        <v>-1963449.0740740986</v>
      </c>
      <c r="AD73" s="28">
        <f t="shared" si="46"/>
        <v>-1784953.7037037264</v>
      </c>
      <c r="AE73" s="28">
        <f t="shared" si="46"/>
        <v>-1606458.3333333542</v>
      </c>
      <c r="AF73" s="28">
        <f t="shared" si="46"/>
        <v>-1427962.962962982</v>
      </c>
      <c r="AG73" s="28">
        <f t="shared" si="46"/>
        <v>-1249467.5925926098</v>
      </c>
      <c r="AH73" s="28">
        <f t="shared" si="46"/>
        <v>-1070972.2222222374</v>
      </c>
      <c r="AI73" s="28">
        <f t="shared" si="46"/>
        <v>-892476.85185186518</v>
      </c>
      <c r="AJ73" s="28">
        <f t="shared" si="46"/>
        <v>-713981.48148149275</v>
      </c>
      <c r="AK73" s="28">
        <f t="shared" si="46"/>
        <v>-535486.11111112044</v>
      </c>
      <c r="AL73" s="28">
        <f t="shared" si="46"/>
        <v>-356990.74074074812</v>
      </c>
      <c r="AM73" s="28">
        <f t="shared" si="46"/>
        <v>-178495.37037037575</v>
      </c>
    </row>
    <row r="74" spans="2:63" hidden="1" outlineLevel="1" x14ac:dyDescent="0.25">
      <c r="B74" s="27" t="s">
        <v>36</v>
      </c>
      <c r="D74" s="28">
        <f>-$C$72/36</f>
        <v>-19472222.222222224</v>
      </c>
      <c r="E74" s="28">
        <f t="shared" ref="E74:AM74" si="47">-$C$62/36</f>
        <v>-19472222.222222224</v>
      </c>
      <c r="F74" s="28">
        <f t="shared" si="47"/>
        <v>-19472222.222222224</v>
      </c>
      <c r="G74" s="28">
        <f t="shared" si="47"/>
        <v>-19472222.222222224</v>
      </c>
      <c r="H74" s="28">
        <f t="shared" si="47"/>
        <v>-19472222.222222224</v>
      </c>
      <c r="I74" s="28">
        <f t="shared" si="47"/>
        <v>-19472222.222222224</v>
      </c>
      <c r="J74" s="28">
        <f t="shared" si="47"/>
        <v>-19472222.222222224</v>
      </c>
      <c r="K74" s="28">
        <f t="shared" si="47"/>
        <v>-19472222.222222224</v>
      </c>
      <c r="L74" s="28">
        <f t="shared" si="47"/>
        <v>-19472222.222222224</v>
      </c>
      <c r="M74" s="28">
        <f t="shared" si="47"/>
        <v>-19472222.222222224</v>
      </c>
      <c r="N74" s="28">
        <f t="shared" si="47"/>
        <v>-19472222.222222224</v>
      </c>
      <c r="O74" s="28">
        <f t="shared" si="47"/>
        <v>-19472222.222222224</v>
      </c>
      <c r="P74" s="28">
        <f t="shared" si="47"/>
        <v>-19472222.222222224</v>
      </c>
      <c r="Q74" s="28">
        <f t="shared" si="47"/>
        <v>-19472222.222222224</v>
      </c>
      <c r="R74" s="28">
        <f t="shared" si="47"/>
        <v>-19472222.222222224</v>
      </c>
      <c r="S74" s="28">
        <f t="shared" si="47"/>
        <v>-19472222.222222224</v>
      </c>
      <c r="T74" s="28">
        <f t="shared" si="47"/>
        <v>-19472222.222222224</v>
      </c>
      <c r="U74" s="28">
        <f t="shared" si="47"/>
        <v>-19472222.222222224</v>
      </c>
      <c r="V74" s="28">
        <f t="shared" si="47"/>
        <v>-19472222.222222224</v>
      </c>
      <c r="W74" s="28">
        <f t="shared" si="47"/>
        <v>-19472222.222222224</v>
      </c>
      <c r="X74" s="28">
        <f t="shared" si="47"/>
        <v>-19472222.222222224</v>
      </c>
      <c r="Y74" s="28">
        <f t="shared" si="47"/>
        <v>-19472222.222222224</v>
      </c>
      <c r="Z74" s="28">
        <f t="shared" si="47"/>
        <v>-19472222.222222224</v>
      </c>
      <c r="AA74" s="28">
        <f t="shared" si="47"/>
        <v>-19472222.222222224</v>
      </c>
      <c r="AB74" s="28">
        <f t="shared" si="47"/>
        <v>-19472222.222222224</v>
      </c>
      <c r="AC74" s="28">
        <f t="shared" si="47"/>
        <v>-19472222.222222224</v>
      </c>
      <c r="AD74" s="28">
        <f t="shared" si="47"/>
        <v>-19472222.222222224</v>
      </c>
      <c r="AE74" s="28">
        <f t="shared" si="47"/>
        <v>-19472222.222222224</v>
      </c>
      <c r="AF74" s="28">
        <f t="shared" si="47"/>
        <v>-19472222.222222224</v>
      </c>
      <c r="AG74" s="28">
        <f t="shared" si="47"/>
        <v>-19472222.222222224</v>
      </c>
      <c r="AH74" s="28">
        <f t="shared" si="47"/>
        <v>-19472222.222222224</v>
      </c>
      <c r="AI74" s="28">
        <f t="shared" si="47"/>
        <v>-19472222.222222224</v>
      </c>
      <c r="AJ74" s="28">
        <f t="shared" si="47"/>
        <v>-19472222.222222224</v>
      </c>
      <c r="AK74" s="28">
        <f t="shared" si="47"/>
        <v>-19472222.222222224</v>
      </c>
      <c r="AL74" s="28">
        <f t="shared" si="47"/>
        <v>-19472222.222222224</v>
      </c>
      <c r="AM74" s="28">
        <f t="shared" si="47"/>
        <v>-19472222.222222224</v>
      </c>
    </row>
    <row r="75" spans="2:63" hidden="1" outlineLevel="1" x14ac:dyDescent="0.25">
      <c r="B75" s="27" t="s">
        <v>38</v>
      </c>
      <c r="D75" s="28">
        <f>+D74+D73</f>
        <v>-25898055.555555627</v>
      </c>
      <c r="E75" s="28">
        <f t="shared" ref="E75:AM75" si="48">+E74+E73</f>
        <v>-25719560.185185254</v>
      </c>
      <c r="F75" s="28">
        <f t="shared" si="48"/>
        <v>-25541064.814814884</v>
      </c>
      <c r="G75" s="28">
        <f t="shared" si="48"/>
        <v>-25362569.444444511</v>
      </c>
      <c r="H75" s="28">
        <f t="shared" si="48"/>
        <v>-25184074.074074138</v>
      </c>
      <c r="I75" s="28">
        <f t="shared" si="48"/>
        <v>-25005578.703703769</v>
      </c>
      <c r="J75" s="28">
        <f t="shared" si="48"/>
        <v>-24827083.333333395</v>
      </c>
      <c r="K75" s="28">
        <f t="shared" si="48"/>
        <v>-24648587.962963022</v>
      </c>
      <c r="L75" s="28">
        <f t="shared" si="48"/>
        <v>-24470092.592592649</v>
      </c>
      <c r="M75" s="28">
        <f t="shared" si="48"/>
        <v>-24291597.222222276</v>
      </c>
      <c r="N75" s="28">
        <f t="shared" si="48"/>
        <v>-24113101.851851907</v>
      </c>
      <c r="O75" s="28">
        <f t="shared" si="48"/>
        <v>-23934606.481481533</v>
      </c>
      <c r="P75" s="28">
        <f t="shared" si="48"/>
        <v>-23756111.11111116</v>
      </c>
      <c r="Q75" s="28">
        <f t="shared" si="48"/>
        <v>-23577615.740740791</v>
      </c>
      <c r="R75" s="28">
        <f t="shared" si="48"/>
        <v>-23399120.370370418</v>
      </c>
      <c r="S75" s="28">
        <f t="shared" si="48"/>
        <v>-23220625.000000045</v>
      </c>
      <c r="T75" s="28">
        <f t="shared" si="48"/>
        <v>-23042129.629629672</v>
      </c>
      <c r="U75" s="28">
        <f t="shared" si="48"/>
        <v>-22863634.259259298</v>
      </c>
      <c r="V75" s="28">
        <f t="shared" si="48"/>
        <v>-22685138.888888929</v>
      </c>
      <c r="W75" s="28">
        <f t="shared" si="48"/>
        <v>-22506643.518518556</v>
      </c>
      <c r="X75" s="28">
        <f t="shared" si="48"/>
        <v>-22328148.148148183</v>
      </c>
      <c r="Y75" s="28">
        <f t="shared" si="48"/>
        <v>-22149652.777777813</v>
      </c>
      <c r="Z75" s="28">
        <f t="shared" si="48"/>
        <v>-21971157.40740744</v>
      </c>
      <c r="AA75" s="28">
        <f t="shared" si="48"/>
        <v>-21792662.037037067</v>
      </c>
      <c r="AB75" s="28">
        <f t="shared" si="48"/>
        <v>-21614166.666666694</v>
      </c>
      <c r="AC75" s="28">
        <f t="shared" si="48"/>
        <v>-21435671.296296321</v>
      </c>
      <c r="AD75" s="28">
        <f t="shared" si="48"/>
        <v>-21257175.925925951</v>
      </c>
      <c r="AE75" s="28">
        <f t="shared" si="48"/>
        <v>-21078680.555555578</v>
      </c>
      <c r="AF75" s="28">
        <f t="shared" si="48"/>
        <v>-20900185.185185205</v>
      </c>
      <c r="AG75" s="28">
        <f t="shared" si="48"/>
        <v>-20721689.814814832</v>
      </c>
      <c r="AH75" s="28">
        <f t="shared" si="48"/>
        <v>-20543194.444444463</v>
      </c>
      <c r="AI75" s="28">
        <f t="shared" si="48"/>
        <v>-20364699.07407409</v>
      </c>
      <c r="AJ75" s="28">
        <f t="shared" si="48"/>
        <v>-20186203.703703716</v>
      </c>
      <c r="AK75" s="28">
        <f t="shared" si="48"/>
        <v>-20007708.333333343</v>
      </c>
      <c r="AL75" s="28">
        <f t="shared" si="48"/>
        <v>-19829212.96296297</v>
      </c>
      <c r="AM75" s="28">
        <f t="shared" si="48"/>
        <v>-19650717.592592601</v>
      </c>
    </row>
    <row r="76" spans="2:63" hidden="1" outlineLevel="1" x14ac:dyDescent="0.25">
      <c r="B76" s="27" t="s">
        <v>39</v>
      </c>
      <c r="D76" s="28">
        <f>+SUM(D73:$AM73)+SUM(D74:$AM74)</f>
        <v>-819877916.6666677</v>
      </c>
      <c r="E76" s="28">
        <f>+SUM(E73:$AM73)+SUM(E74:$AM74)</f>
        <v>-793979861.11111212</v>
      </c>
      <c r="F76" s="28">
        <f>+SUM(F73:$AM73)+SUM(F74:$AM74)</f>
        <v>-768260300.9259268</v>
      </c>
      <c r="G76" s="28">
        <f>+SUM(G73:$AM73)+SUM(G74:$AM74)</f>
        <v>-742719236.111112</v>
      </c>
      <c r="H76" s="28">
        <f>+SUM(H73:$AM73)+SUM(H74:$AM74)</f>
        <v>-717356666.66666746</v>
      </c>
      <c r="I76" s="28">
        <f>+SUM(I73:$AM73)+SUM(I74:$AM74)</f>
        <v>-692172592.59259331</v>
      </c>
      <c r="J76" s="28">
        <f>+SUM(J73:$AM73)+SUM(J74:$AM74)</f>
        <v>-667167013.88888967</v>
      </c>
      <c r="K76" s="28">
        <f>+SUM(K73:$AM73)+SUM(K74:$AM74)</f>
        <v>-642339930.55555618</v>
      </c>
      <c r="L76" s="28">
        <f>+SUM(L73:$AM73)+SUM(L74:$AM74)</f>
        <v>-617691342.59259319</v>
      </c>
      <c r="M76" s="28">
        <f>+SUM(M73:$AM73)+SUM(M74:$AM74)</f>
        <v>-593221250.0000006</v>
      </c>
      <c r="N76" s="28">
        <f>+SUM(N73:$AM73)+SUM(N74:$AM74)</f>
        <v>-568929652.77777827</v>
      </c>
      <c r="O76" s="28">
        <f>+SUM(O73:$AM73)+SUM(O74:$AM74)</f>
        <v>-544816550.92592645</v>
      </c>
      <c r="P76" s="28">
        <f>+SUM(P73:$AM73)+SUM(P74:$AM74)</f>
        <v>-520881944.44444489</v>
      </c>
      <c r="Q76" s="28">
        <f>+SUM(Q73:$AM73)+SUM(Q74:$AM74)</f>
        <v>-497125833.33333373</v>
      </c>
      <c r="R76" s="28">
        <f>+SUM(R73:$AM73)+SUM(R74:$AM74)</f>
        <v>-473548217.59259295</v>
      </c>
      <c r="S76" s="28">
        <f>+SUM(S73:$AM73)+SUM(S74:$AM74)</f>
        <v>-450149097.22222257</v>
      </c>
      <c r="T76" s="28">
        <f>+SUM(T73:$AM73)+SUM(T74:$AM74)</f>
        <v>-426928472.22222257</v>
      </c>
      <c r="U76" s="28">
        <f>+SUM(U73:$AM73)+SUM(U74:$AM74)</f>
        <v>-403886342.5925929</v>
      </c>
      <c r="V76" s="28">
        <f>+SUM(V73:$AM73)+SUM(V74:$AM74)</f>
        <v>-381022708.33333361</v>
      </c>
      <c r="W76" s="28">
        <f>+SUM(W73:$AM73)+SUM(W74:$AM74)</f>
        <v>-358337569.44444472</v>
      </c>
      <c r="X76" s="28">
        <f>+SUM(X73:$AM73)+SUM(X74:$AM74)</f>
        <v>-335830925.92592615</v>
      </c>
      <c r="Y76" s="28">
        <f>+SUM(Y73:$AM73)+SUM(Y74:$AM74)</f>
        <v>-313502777.77777797</v>
      </c>
      <c r="Z76" s="28">
        <f>+SUM(Z73:$AM73)+SUM(Z74:$AM74)</f>
        <v>-291353125.00000018</v>
      </c>
      <c r="AA76" s="28">
        <f>+SUM(AA73:$AM73)+SUM(AA74:$AM74)</f>
        <v>-269381967.59259278</v>
      </c>
      <c r="AB76" s="28">
        <f>+SUM(AB73:$AM73)+SUM(AB74:$AM74)</f>
        <v>-247589305.5555557</v>
      </c>
      <c r="AC76" s="28">
        <f>+SUM(AC73:$AM73)+SUM(AC74:$AM74)</f>
        <v>-225975138.88888901</v>
      </c>
      <c r="AD76" s="28">
        <f>+SUM(AD73:$AM73)+SUM(AD74:$AM74)</f>
        <v>-204539467.59259272</v>
      </c>
      <c r="AE76" s="28">
        <f>+SUM(AE73:$AM73)+SUM(AE74:$AM74)</f>
        <v>-183282291.66666678</v>
      </c>
      <c r="AF76" s="28">
        <f>+SUM(AF73:$AM73)+SUM(AF74:$AM74)</f>
        <v>-162203611.11111122</v>
      </c>
      <c r="AG76" s="28">
        <f>+SUM(AG73:$AM73)+SUM(AG74:$AM74)</f>
        <v>-141303425.92592603</v>
      </c>
      <c r="AH76" s="28">
        <f>+SUM(AH73:$AM73)+SUM(AH74:$AM74)</f>
        <v>-120581736.11111118</v>
      </c>
      <c r="AI76" s="28">
        <f>+SUM(AI73:$AM73)+SUM(AI74:$AM74)</f>
        <v>-100038541.66666672</v>
      </c>
      <c r="AJ76" s="28">
        <f>+SUM(AJ73:$AM73)+SUM(AJ74:$AM74)</f>
        <v>-79673842.592592627</v>
      </c>
      <c r="AK76" s="28">
        <f>+SUM(AK73:$AM73)+SUM(AK74:$AM74)</f>
        <v>-59487638.888888918</v>
      </c>
      <c r="AL76" s="28">
        <f>+SUM(AL73:$AM73)+SUM(AL74:$AM74)</f>
        <v>-39479930.555555575</v>
      </c>
      <c r="AM76" s="28">
        <f>+SUM(AM73:$AM73)+SUM(AM74:$AM74)</f>
        <v>-19650717.592592601</v>
      </c>
    </row>
    <row r="77" spans="2:63" hidden="1" outlineLevel="1" x14ac:dyDescent="0.25">
      <c r="B77" s="27" t="s">
        <v>40</v>
      </c>
      <c r="D77" s="28">
        <f>+D76*$C$7/1000000</f>
        <v>-983853.50000000116</v>
      </c>
      <c r="E77" s="28">
        <f t="shared" ref="E77:AM77" si="49">+E76*$C$7/1000000</f>
        <v>-952775.83333333465</v>
      </c>
      <c r="F77" s="28">
        <f t="shared" si="49"/>
        <v>-921912.36111111217</v>
      </c>
      <c r="G77" s="28">
        <f t="shared" si="49"/>
        <v>-891263.0833333343</v>
      </c>
      <c r="H77" s="28">
        <f t="shared" si="49"/>
        <v>-860828.00000000093</v>
      </c>
      <c r="I77" s="28">
        <f t="shared" si="49"/>
        <v>-830607.11111111194</v>
      </c>
      <c r="J77" s="28">
        <f t="shared" si="49"/>
        <v>-800600.41666666756</v>
      </c>
      <c r="K77" s="28">
        <f t="shared" si="49"/>
        <v>-770807.91666666733</v>
      </c>
      <c r="L77" s="28">
        <f t="shared" si="49"/>
        <v>-741229.61111111182</v>
      </c>
      <c r="M77" s="28">
        <f t="shared" si="49"/>
        <v>-711865.5000000007</v>
      </c>
      <c r="N77" s="28">
        <f t="shared" si="49"/>
        <v>-682715.58333333384</v>
      </c>
      <c r="O77" s="28">
        <f t="shared" si="49"/>
        <v>-653779.86111111171</v>
      </c>
      <c r="P77" s="28">
        <f t="shared" si="49"/>
        <v>-625058.33333333384</v>
      </c>
      <c r="Q77" s="28">
        <f t="shared" si="49"/>
        <v>-596551.00000000047</v>
      </c>
      <c r="R77" s="28">
        <f t="shared" si="49"/>
        <v>-568257.86111111159</v>
      </c>
      <c r="S77" s="28">
        <f t="shared" si="49"/>
        <v>-540178.91666666709</v>
      </c>
      <c r="T77" s="28">
        <f t="shared" si="49"/>
        <v>-512314.16666666704</v>
      </c>
      <c r="U77" s="28">
        <f t="shared" si="49"/>
        <v>-484663.61111111147</v>
      </c>
      <c r="V77" s="28">
        <f t="shared" si="49"/>
        <v>-457227.25000000029</v>
      </c>
      <c r="W77" s="28">
        <f t="shared" si="49"/>
        <v>-430005.08333333366</v>
      </c>
      <c r="X77" s="28">
        <f t="shared" si="49"/>
        <v>-402997.11111111142</v>
      </c>
      <c r="Y77" s="28">
        <f t="shared" si="49"/>
        <v>-376203.33333333355</v>
      </c>
      <c r="Z77" s="28">
        <f t="shared" si="49"/>
        <v>-349623.75000000023</v>
      </c>
      <c r="AA77" s="28">
        <f t="shared" si="49"/>
        <v>-323258.36111111136</v>
      </c>
      <c r="AB77" s="28">
        <f t="shared" si="49"/>
        <v>-297107.16666666686</v>
      </c>
      <c r="AC77" s="28">
        <f t="shared" si="49"/>
        <v>-271170.1666666668</v>
      </c>
      <c r="AD77" s="28">
        <f t="shared" si="49"/>
        <v>-245447.36111111127</v>
      </c>
      <c r="AE77" s="28">
        <f t="shared" si="49"/>
        <v>-219938.75000000012</v>
      </c>
      <c r="AF77" s="28">
        <f t="shared" si="49"/>
        <v>-194644.33333333346</v>
      </c>
      <c r="AG77" s="28">
        <f t="shared" si="49"/>
        <v>-169564.11111111124</v>
      </c>
      <c r="AH77" s="28">
        <f t="shared" si="49"/>
        <v>-144698.0833333334</v>
      </c>
      <c r="AI77" s="28">
        <f t="shared" si="49"/>
        <v>-120046.25000000006</v>
      </c>
      <c r="AJ77" s="28">
        <f t="shared" si="49"/>
        <v>-95608.611111111139</v>
      </c>
      <c r="AK77" s="28">
        <f t="shared" si="49"/>
        <v>-71385.166666666701</v>
      </c>
      <c r="AL77" s="28">
        <f t="shared" si="49"/>
        <v>-47375.916666666686</v>
      </c>
      <c r="AM77" s="28">
        <f t="shared" si="49"/>
        <v>-23580.86111111112</v>
      </c>
    </row>
    <row r="78" spans="2:63" hidden="1" outlineLevel="1" x14ac:dyDescent="0.25">
      <c r="B78" s="48" t="s">
        <v>41</v>
      </c>
      <c r="C78" s="5">
        <f>+C72</f>
        <v>701000000</v>
      </c>
      <c r="D78" s="28">
        <f t="shared" ref="D78:AM78" si="50">+D77+D75</f>
        <v>-26881909.055555627</v>
      </c>
      <c r="E78" s="28">
        <f t="shared" si="50"/>
        <v>-26672336.018518589</v>
      </c>
      <c r="F78" s="28">
        <f t="shared" si="50"/>
        <v>-26462977.175925996</v>
      </c>
      <c r="G78" s="28">
        <f t="shared" si="50"/>
        <v>-26253832.527777847</v>
      </c>
      <c r="H78" s="28">
        <f t="shared" si="50"/>
        <v>-26044902.074074138</v>
      </c>
      <c r="I78" s="28">
        <f t="shared" si="50"/>
        <v>-25836185.81481488</v>
      </c>
      <c r="J78" s="28">
        <f t="shared" si="50"/>
        <v>-25627683.750000063</v>
      </c>
      <c r="K78" s="28">
        <f t="shared" si="50"/>
        <v>-25419395.87962969</v>
      </c>
      <c r="L78" s="28">
        <f t="shared" si="50"/>
        <v>-25211322.203703761</v>
      </c>
      <c r="M78" s="28">
        <f t="shared" si="50"/>
        <v>-25003462.722222276</v>
      </c>
      <c r="N78" s="28">
        <f t="shared" si="50"/>
        <v>-24795817.435185239</v>
      </c>
      <c r="O78" s="28">
        <f t="shared" si="50"/>
        <v>-24588386.342592645</v>
      </c>
      <c r="P78" s="28">
        <f t="shared" si="50"/>
        <v>-24381169.444444492</v>
      </c>
      <c r="Q78" s="28">
        <f t="shared" si="50"/>
        <v>-24174166.740740791</v>
      </c>
      <c r="R78" s="28">
        <f t="shared" si="50"/>
        <v>-23967378.23148153</v>
      </c>
      <c r="S78" s="28">
        <f t="shared" si="50"/>
        <v>-23760803.916666713</v>
      </c>
      <c r="T78" s="28">
        <f t="shared" si="50"/>
        <v>-23554443.796296339</v>
      </c>
      <c r="U78" s="28">
        <f t="shared" si="50"/>
        <v>-23348297.87037041</v>
      </c>
      <c r="V78" s="28">
        <f t="shared" si="50"/>
        <v>-23142366.138888929</v>
      </c>
      <c r="W78" s="28">
        <f t="shared" si="50"/>
        <v>-22936648.601851888</v>
      </c>
      <c r="X78" s="28">
        <f t="shared" si="50"/>
        <v>-22731145.259259295</v>
      </c>
      <c r="Y78" s="28">
        <f t="shared" si="50"/>
        <v>-22525856.111111145</v>
      </c>
      <c r="Z78" s="28">
        <f t="shared" si="50"/>
        <v>-22320781.15740744</v>
      </c>
      <c r="AA78" s="28">
        <f t="shared" si="50"/>
        <v>-22115920.398148179</v>
      </c>
      <c r="AB78" s="28">
        <f t="shared" si="50"/>
        <v>-21911273.833333362</v>
      </c>
      <c r="AC78" s="28">
        <f t="shared" si="50"/>
        <v>-21706841.462962989</v>
      </c>
      <c r="AD78" s="28">
        <f t="shared" si="50"/>
        <v>-21502623.287037063</v>
      </c>
      <c r="AE78" s="28">
        <f t="shared" si="50"/>
        <v>-21298619.305555578</v>
      </c>
      <c r="AF78" s="28">
        <f t="shared" si="50"/>
        <v>-21094829.518518537</v>
      </c>
      <c r="AG78" s="28">
        <f t="shared" si="50"/>
        <v>-20891253.925925944</v>
      </c>
      <c r="AH78" s="28">
        <f t="shared" si="50"/>
        <v>-20687892.527777795</v>
      </c>
      <c r="AI78" s="28">
        <f t="shared" si="50"/>
        <v>-20484745.32407409</v>
      </c>
      <c r="AJ78" s="28">
        <f t="shared" si="50"/>
        <v>-20281812.314814828</v>
      </c>
      <c r="AK78" s="28">
        <f t="shared" si="50"/>
        <v>-20079093.500000011</v>
      </c>
      <c r="AL78" s="28">
        <f t="shared" si="50"/>
        <v>-19876588.879629638</v>
      </c>
      <c r="AM78" s="28">
        <f t="shared" si="50"/>
        <v>-19674298.453703713</v>
      </c>
    </row>
    <row r="79" spans="2:63" ht="15.75" hidden="1" outlineLevel="1" thickBot="1" x14ac:dyDescent="0.3">
      <c r="B79" s="49">
        <f>+(C79+1)^12-1</f>
        <v>0.1336737685013063</v>
      </c>
      <c r="C79" s="50">
        <f>+IRR(C78:AM78)</f>
        <v>1.0510137679985432E-2</v>
      </c>
    </row>
    <row r="80" spans="2:63" hidden="1" outlineLevel="1" x14ac:dyDescent="0.25"/>
    <row r="81" spans="2:39" ht="18.75" hidden="1" outlineLevel="1" x14ac:dyDescent="0.3">
      <c r="B81" s="30" t="s">
        <v>66</v>
      </c>
      <c r="C81" s="29">
        <v>0</v>
      </c>
      <c r="D81" s="29">
        <v>1</v>
      </c>
      <c r="E81" s="29">
        <f>+D81+1</f>
        <v>2</v>
      </c>
      <c r="F81" s="29">
        <f t="shared" ref="F81:AM81" si="51">+E81+1</f>
        <v>3</v>
      </c>
      <c r="G81" s="29">
        <f t="shared" si="51"/>
        <v>4</v>
      </c>
      <c r="H81" s="29">
        <f t="shared" si="51"/>
        <v>5</v>
      </c>
      <c r="I81" s="29">
        <f t="shared" si="51"/>
        <v>6</v>
      </c>
      <c r="J81" s="29">
        <f t="shared" si="51"/>
        <v>7</v>
      </c>
      <c r="K81" s="29">
        <f t="shared" si="51"/>
        <v>8</v>
      </c>
      <c r="L81" s="29">
        <f t="shared" si="51"/>
        <v>9</v>
      </c>
      <c r="M81" s="29">
        <f t="shared" si="51"/>
        <v>10</v>
      </c>
      <c r="N81" s="29">
        <f t="shared" si="51"/>
        <v>11</v>
      </c>
      <c r="O81" s="29">
        <f t="shared" si="51"/>
        <v>12</v>
      </c>
      <c r="P81" s="29">
        <f t="shared" si="51"/>
        <v>13</v>
      </c>
      <c r="Q81" s="29">
        <f t="shared" si="51"/>
        <v>14</v>
      </c>
      <c r="R81" s="29">
        <f t="shared" si="51"/>
        <v>15</v>
      </c>
      <c r="S81" s="29">
        <f t="shared" si="51"/>
        <v>16</v>
      </c>
      <c r="T81" s="29">
        <f t="shared" si="51"/>
        <v>17</v>
      </c>
      <c r="U81" s="29">
        <f t="shared" si="51"/>
        <v>18</v>
      </c>
      <c r="V81" s="29">
        <f t="shared" si="51"/>
        <v>19</v>
      </c>
      <c r="W81" s="29">
        <f t="shared" si="51"/>
        <v>20</v>
      </c>
      <c r="X81" s="29">
        <f t="shared" si="51"/>
        <v>21</v>
      </c>
      <c r="Y81" s="29">
        <f t="shared" si="51"/>
        <v>22</v>
      </c>
      <c r="Z81" s="29">
        <f t="shared" si="51"/>
        <v>23</v>
      </c>
      <c r="AA81" s="29">
        <f t="shared" si="51"/>
        <v>24</v>
      </c>
      <c r="AB81" s="29">
        <f t="shared" si="51"/>
        <v>25</v>
      </c>
      <c r="AC81" s="29">
        <f t="shared" si="51"/>
        <v>26</v>
      </c>
      <c r="AD81" s="29">
        <f t="shared" si="51"/>
        <v>27</v>
      </c>
      <c r="AE81" s="29">
        <f t="shared" si="51"/>
        <v>28</v>
      </c>
      <c r="AF81" s="29">
        <f t="shared" si="51"/>
        <v>29</v>
      </c>
      <c r="AG81" s="29">
        <f t="shared" si="51"/>
        <v>30</v>
      </c>
      <c r="AH81" s="29">
        <f t="shared" si="51"/>
        <v>31</v>
      </c>
      <c r="AI81" s="29">
        <f t="shared" si="51"/>
        <v>32</v>
      </c>
      <c r="AJ81" s="29">
        <f t="shared" si="51"/>
        <v>33</v>
      </c>
      <c r="AK81" s="29">
        <f t="shared" si="51"/>
        <v>34</v>
      </c>
      <c r="AL81" s="29">
        <f t="shared" si="51"/>
        <v>35</v>
      </c>
      <c r="AM81" s="29">
        <f t="shared" si="51"/>
        <v>36</v>
      </c>
    </row>
    <row r="82" spans="2:39" ht="18.75" hidden="1" outlineLevel="2" x14ac:dyDescent="0.3">
      <c r="B82" s="30" t="s">
        <v>71</v>
      </c>
      <c r="C82" s="29" t="s">
        <v>34</v>
      </c>
      <c r="D82" s="29" t="s">
        <v>10</v>
      </c>
      <c r="E82" s="29" t="s">
        <v>11</v>
      </c>
      <c r="F82" s="29" t="s">
        <v>12</v>
      </c>
      <c r="G82" s="29" t="s">
        <v>13</v>
      </c>
      <c r="H82" s="29" t="s">
        <v>14</v>
      </c>
      <c r="I82" s="29" t="s">
        <v>15</v>
      </c>
      <c r="J82" s="29" t="s">
        <v>16</v>
      </c>
      <c r="K82" s="29" t="s">
        <v>17</v>
      </c>
      <c r="L82" s="29" t="s">
        <v>18</v>
      </c>
      <c r="M82" s="29" t="s">
        <v>19</v>
      </c>
      <c r="N82" s="29" t="s">
        <v>20</v>
      </c>
      <c r="O82" s="29" t="s">
        <v>21</v>
      </c>
      <c r="P82" s="29" t="s">
        <v>22</v>
      </c>
      <c r="Q82" s="29" t="s">
        <v>23</v>
      </c>
      <c r="R82" s="29" t="s">
        <v>24</v>
      </c>
      <c r="S82" s="29" t="s">
        <v>25</v>
      </c>
      <c r="T82" s="29" t="s">
        <v>26</v>
      </c>
      <c r="U82" s="29" t="s">
        <v>27</v>
      </c>
      <c r="V82" s="29" t="s">
        <v>28</v>
      </c>
      <c r="W82" s="29" t="s">
        <v>29</v>
      </c>
      <c r="X82" s="29" t="s">
        <v>30</v>
      </c>
      <c r="Y82" s="29" t="s">
        <v>31</v>
      </c>
      <c r="Z82" s="29" t="s">
        <v>32</v>
      </c>
      <c r="AA82" s="29" t="s">
        <v>33</v>
      </c>
      <c r="AB82" s="29" t="s">
        <v>42</v>
      </c>
      <c r="AC82" s="29" t="s">
        <v>43</v>
      </c>
      <c r="AD82" s="29" t="s">
        <v>44</v>
      </c>
      <c r="AE82" s="29" t="s">
        <v>45</v>
      </c>
      <c r="AF82" s="29" t="s">
        <v>46</v>
      </c>
      <c r="AG82" s="29" t="s">
        <v>47</v>
      </c>
      <c r="AH82" s="29" t="s">
        <v>48</v>
      </c>
      <c r="AI82" s="29" t="s">
        <v>49</v>
      </c>
      <c r="AJ82" s="29" t="s">
        <v>50</v>
      </c>
      <c r="AK82" s="29" t="s">
        <v>51</v>
      </c>
      <c r="AL82" s="29" t="s">
        <v>52</v>
      </c>
      <c r="AM82" s="29" t="s">
        <v>53</v>
      </c>
    </row>
    <row r="83" spans="2:39" hidden="1" outlineLevel="2" x14ac:dyDescent="0.25">
      <c r="B83" s="27" t="s">
        <v>54</v>
      </c>
      <c r="C83" s="28">
        <f>+C78</f>
        <v>701000000</v>
      </c>
      <c r="D83" s="28">
        <f>+C83+D85</f>
        <v>681527777.77777779</v>
      </c>
      <c r="E83" s="28">
        <f t="shared" ref="E83:AM83" si="52">+D83+E85</f>
        <v>662596450.61728394</v>
      </c>
      <c r="F83" s="28">
        <f t="shared" si="52"/>
        <v>644190993.6556927</v>
      </c>
      <c r="G83" s="28">
        <f t="shared" si="52"/>
        <v>626296799.38747907</v>
      </c>
      <c r="H83" s="28">
        <f t="shared" si="52"/>
        <v>608899666.0711602</v>
      </c>
      <c r="I83" s="28">
        <f t="shared" si="52"/>
        <v>591985786.45807242</v>
      </c>
      <c r="J83" s="28">
        <f t="shared" si="52"/>
        <v>575541736.8342371</v>
      </c>
      <c r="K83" s="28">
        <f t="shared" si="52"/>
        <v>559554466.36661935</v>
      </c>
      <c r="L83" s="28">
        <f t="shared" si="52"/>
        <v>544011286.74532437</v>
      </c>
      <c r="M83" s="28">
        <f t="shared" si="52"/>
        <v>528899862.11350983</v>
      </c>
      <c r="N83" s="28">
        <f t="shared" si="52"/>
        <v>514208199.27702343</v>
      </c>
      <c r="O83" s="28">
        <f t="shared" si="52"/>
        <v>499924638.18599498</v>
      </c>
      <c r="P83" s="28">
        <f t="shared" si="52"/>
        <v>486037842.68082845</v>
      </c>
      <c r="Q83" s="28">
        <f t="shared" si="52"/>
        <v>472536791.49524987</v>
      </c>
      <c r="R83" s="28">
        <f t="shared" si="52"/>
        <v>459410769.50927073</v>
      </c>
      <c r="S83" s="28">
        <f t="shared" si="52"/>
        <v>446649359.24512434</v>
      </c>
      <c r="T83" s="28">
        <f t="shared" si="52"/>
        <v>434242432.59942645</v>
      </c>
      <c r="U83" s="28">
        <f t="shared" si="52"/>
        <v>422180142.80499792</v>
      </c>
      <c r="V83" s="28">
        <f t="shared" si="52"/>
        <v>410452916.61597019</v>
      </c>
      <c r="W83" s="28">
        <f t="shared" si="52"/>
        <v>399051446.70997101</v>
      </c>
      <c r="X83" s="28">
        <f t="shared" si="52"/>
        <v>387966684.30136073</v>
      </c>
      <c r="Y83" s="28">
        <f t="shared" si="52"/>
        <v>377189831.95965624</v>
      </c>
      <c r="Z83" s="28">
        <f t="shared" si="52"/>
        <v>366712336.62744355</v>
      </c>
      <c r="AA83" s="28">
        <f t="shared" si="52"/>
        <v>356525882.83223677</v>
      </c>
      <c r="AB83" s="28">
        <f t="shared" si="52"/>
        <v>346622386.08689684</v>
      </c>
      <c r="AC83" s="28">
        <f t="shared" si="52"/>
        <v>336993986.47337192</v>
      </c>
      <c r="AD83" s="28">
        <f t="shared" si="52"/>
        <v>327633042.40466714</v>
      </c>
      <c r="AE83" s="28">
        <f t="shared" si="52"/>
        <v>318532124.56009305</v>
      </c>
      <c r="AF83" s="28">
        <f t="shared" si="52"/>
        <v>309684009.98897934</v>
      </c>
      <c r="AG83" s="28">
        <f t="shared" si="52"/>
        <v>301081676.37817436</v>
      </c>
      <c r="AH83" s="28">
        <f t="shared" si="52"/>
        <v>292718296.47878063</v>
      </c>
      <c r="AI83" s="28">
        <f t="shared" si="52"/>
        <v>284587232.68770337</v>
      </c>
      <c r="AJ83" s="28">
        <f t="shared" si="52"/>
        <v>276682031.7797116</v>
      </c>
      <c r="AK83" s="28">
        <f t="shared" si="52"/>
        <v>268996419.78583074</v>
      </c>
      <c r="AL83" s="28">
        <f t="shared" si="52"/>
        <v>261524297.01400211</v>
      </c>
      <c r="AM83" s="28">
        <f t="shared" si="52"/>
        <v>254259733.20805761</v>
      </c>
    </row>
    <row r="84" spans="2:39" hidden="1" outlineLevel="2" x14ac:dyDescent="0.25">
      <c r="B84" s="27" t="s">
        <v>37</v>
      </c>
      <c r="C84" s="27"/>
      <c r="D84" s="28">
        <f>-C83*$C$14</f>
        <v>-6133750.0000000251</v>
      </c>
      <c r="E84" s="28">
        <f t="shared" ref="E84:AM84" si="53">-D83*$C$14</f>
        <v>-5963368.0555555802</v>
      </c>
      <c r="F84" s="28">
        <f t="shared" si="53"/>
        <v>-5797718.9429012584</v>
      </c>
      <c r="G84" s="28">
        <f t="shared" si="53"/>
        <v>-5636671.1944873342</v>
      </c>
      <c r="H84" s="28">
        <f t="shared" si="53"/>
        <v>-5480096.994640464</v>
      </c>
      <c r="I84" s="28">
        <f t="shared" si="53"/>
        <v>-5327872.0781226736</v>
      </c>
      <c r="J84" s="28">
        <f t="shared" si="53"/>
        <v>-5179875.6315081548</v>
      </c>
      <c r="K84" s="28">
        <f t="shared" si="53"/>
        <v>-5035990.197299595</v>
      </c>
      <c r="L84" s="28">
        <f t="shared" si="53"/>
        <v>-4896101.5807079393</v>
      </c>
      <c r="M84" s="28">
        <f t="shared" si="53"/>
        <v>-4760098.7590216072</v>
      </c>
      <c r="N84" s="28">
        <f t="shared" si="53"/>
        <v>-4627873.7934932299</v>
      </c>
      <c r="O84" s="28">
        <f t="shared" si="53"/>
        <v>-4499321.7436739737</v>
      </c>
      <c r="P84" s="28">
        <f t="shared" si="53"/>
        <v>-4374340.5841274736</v>
      </c>
      <c r="Q84" s="28">
        <f t="shared" si="53"/>
        <v>-4252831.123457266</v>
      </c>
      <c r="R84" s="28">
        <f t="shared" si="53"/>
        <v>-4134696.9255834529</v>
      </c>
      <c r="S84" s="28">
        <f t="shared" si="53"/>
        <v>-4019844.2332061352</v>
      </c>
      <c r="T84" s="28">
        <f t="shared" si="53"/>
        <v>-3908181.8933948539</v>
      </c>
      <c r="U84" s="28">
        <f t="shared" si="53"/>
        <v>-3799621.2852449967</v>
      </c>
      <c r="V84" s="28">
        <f t="shared" si="53"/>
        <v>-3694076.2495437469</v>
      </c>
      <c r="W84" s="28">
        <f t="shared" si="53"/>
        <v>-3591463.0203897539</v>
      </c>
      <c r="X84" s="28">
        <f t="shared" si="53"/>
        <v>-3491700.1587122604</v>
      </c>
      <c r="Y84" s="28">
        <f t="shared" si="53"/>
        <v>-3394708.4876369201</v>
      </c>
      <c r="Z84" s="28">
        <f t="shared" si="53"/>
        <v>-3300411.0296470053</v>
      </c>
      <c r="AA84" s="28">
        <f t="shared" si="53"/>
        <v>-3208732.9454901442</v>
      </c>
      <c r="AB84" s="28">
        <f t="shared" si="53"/>
        <v>-3119601.4747820846</v>
      </c>
      <c r="AC84" s="28">
        <f t="shared" si="53"/>
        <v>-3032945.8782603596</v>
      </c>
      <c r="AD84" s="28">
        <f t="shared" si="53"/>
        <v>-2948697.3816420161</v>
      </c>
      <c r="AE84" s="28">
        <f t="shared" si="53"/>
        <v>-2866789.121040849</v>
      </c>
      <c r="AF84" s="28">
        <f t="shared" si="53"/>
        <v>-2787156.0899008256</v>
      </c>
      <c r="AG84" s="28">
        <f t="shared" si="53"/>
        <v>-2709735.0874035801</v>
      </c>
      <c r="AH84" s="28">
        <f t="shared" si="53"/>
        <v>-2634464.6683090362</v>
      </c>
      <c r="AI84" s="28">
        <f t="shared" si="53"/>
        <v>-2561285.0941893407</v>
      </c>
      <c r="AJ84" s="28">
        <f t="shared" si="53"/>
        <v>-2490138.2860174146</v>
      </c>
      <c r="AK84" s="28">
        <f t="shared" si="53"/>
        <v>-2420967.7780724862</v>
      </c>
      <c r="AL84" s="28">
        <f t="shared" si="53"/>
        <v>-2353718.6731260284</v>
      </c>
      <c r="AM84" s="28">
        <f t="shared" si="53"/>
        <v>-2288337.5988725279</v>
      </c>
    </row>
    <row r="85" spans="2:39" hidden="1" outlineLevel="2" x14ac:dyDescent="0.25">
      <c r="B85" s="27" t="s">
        <v>36</v>
      </c>
      <c r="C85" s="27"/>
      <c r="D85" s="28">
        <f>-C$95/$C$6</f>
        <v>-19472222.222222224</v>
      </c>
      <c r="E85" s="28">
        <f t="shared" ref="E85:AM85" si="54">-D$95/$C$6</f>
        <v>-18931327.160493828</v>
      </c>
      <c r="F85" s="28">
        <f t="shared" si="54"/>
        <v>-18405456.961591221</v>
      </c>
      <c r="G85" s="28">
        <f t="shared" si="54"/>
        <v>-17894194.268213686</v>
      </c>
      <c r="H85" s="28">
        <f t="shared" si="54"/>
        <v>-17397133.316318862</v>
      </c>
      <c r="I85" s="28">
        <f t="shared" si="54"/>
        <v>-16913879.613087784</v>
      </c>
      <c r="J85" s="28">
        <f t="shared" si="54"/>
        <v>-16444049.623835346</v>
      </c>
      <c r="K85" s="28">
        <f t="shared" si="54"/>
        <v>-15987270.467617698</v>
      </c>
      <c r="L85" s="28">
        <f t="shared" si="54"/>
        <v>-15543179.621294983</v>
      </c>
      <c r="M85" s="28">
        <f t="shared" si="54"/>
        <v>-15111424.631814566</v>
      </c>
      <c r="N85" s="28">
        <f t="shared" si="54"/>
        <v>-14691662.836486384</v>
      </c>
      <c r="O85" s="28">
        <f t="shared" si="54"/>
        <v>-14283561.09102843</v>
      </c>
      <c r="P85" s="28">
        <f t="shared" si="54"/>
        <v>-13886795.505166527</v>
      </c>
      <c r="Q85" s="28">
        <f t="shared" si="54"/>
        <v>-13501051.185578568</v>
      </c>
      <c r="R85" s="28">
        <f t="shared" si="54"/>
        <v>-13126021.985979162</v>
      </c>
      <c r="S85" s="28">
        <f t="shared" si="54"/>
        <v>-12761410.26414641</v>
      </c>
      <c r="T85" s="28">
        <f t="shared" si="54"/>
        <v>-12406926.645697899</v>
      </c>
      <c r="U85" s="28">
        <f t="shared" si="54"/>
        <v>-12062289.794428512</v>
      </c>
      <c r="V85" s="28">
        <f t="shared" si="54"/>
        <v>-11727226.189027719</v>
      </c>
      <c r="W85" s="28">
        <f t="shared" si="54"/>
        <v>-11401469.905999172</v>
      </c>
      <c r="X85" s="28">
        <f t="shared" si="54"/>
        <v>-11084762.408610307</v>
      </c>
      <c r="Y85" s="28">
        <f t="shared" si="54"/>
        <v>-10776852.341704465</v>
      </c>
      <c r="Z85" s="28">
        <f t="shared" si="54"/>
        <v>-10477495.332212674</v>
      </c>
      <c r="AA85" s="28">
        <f t="shared" si="54"/>
        <v>-10186453.795206765</v>
      </c>
      <c r="AB85" s="28">
        <f t="shared" si="54"/>
        <v>-9903496.7453399096</v>
      </c>
      <c r="AC85" s="28">
        <f t="shared" si="54"/>
        <v>-9628399.6135249119</v>
      </c>
      <c r="AD85" s="28">
        <f t="shared" si="54"/>
        <v>-9360944.0687047765</v>
      </c>
      <c r="AE85" s="28">
        <f t="shared" si="54"/>
        <v>-9100917.8445740864</v>
      </c>
      <c r="AF85" s="28">
        <f t="shared" si="54"/>
        <v>-8848114.5711136963</v>
      </c>
      <c r="AG85" s="28">
        <f t="shared" si="54"/>
        <v>-8602333.6108049825</v>
      </c>
      <c r="AH85" s="28">
        <f t="shared" si="54"/>
        <v>-8363379.8993937327</v>
      </c>
      <c r="AI85" s="28">
        <f t="shared" si="54"/>
        <v>-8131063.7910772394</v>
      </c>
      <c r="AJ85" s="28">
        <f t="shared" si="54"/>
        <v>-7905200.9079917604</v>
      </c>
      <c r="AK85" s="28">
        <f t="shared" si="54"/>
        <v>-7685611.9938808782</v>
      </c>
      <c r="AL85" s="28">
        <f t="shared" si="54"/>
        <v>-7472122.7718286319</v>
      </c>
      <c r="AM85" s="28">
        <f t="shared" si="54"/>
        <v>-7264563.8059445033</v>
      </c>
    </row>
    <row r="86" spans="2:39" hidden="1" outlineLevel="2" x14ac:dyDescent="0.25">
      <c r="B86" s="27" t="s">
        <v>38</v>
      </c>
      <c r="C86" s="27"/>
      <c r="D86" s="28">
        <f>+SUM(D84:D85)</f>
        <v>-25605972.22222225</v>
      </c>
      <c r="E86" s="28">
        <f>+SUM(E84:E85)</f>
        <v>-24894695.21604941</v>
      </c>
      <c r="F86" s="28">
        <f t="shared" ref="F86:AM86" si="55">+SUM(F84:F85)</f>
        <v>-24203175.904492479</v>
      </c>
      <c r="G86" s="28">
        <f t="shared" si="55"/>
        <v>-23530865.462701019</v>
      </c>
      <c r="H86" s="28">
        <f t="shared" si="55"/>
        <v>-22877230.310959324</v>
      </c>
      <c r="I86" s="28">
        <f t="shared" si="55"/>
        <v>-22241751.691210456</v>
      </c>
      <c r="J86" s="28">
        <f t="shared" si="55"/>
        <v>-21623925.255343501</v>
      </c>
      <c r="K86" s="28">
        <f t="shared" si="55"/>
        <v>-21023260.664917294</v>
      </c>
      <c r="L86" s="28">
        <f t="shared" si="55"/>
        <v>-20439281.20200292</v>
      </c>
      <c r="M86" s="28">
        <f t="shared" si="55"/>
        <v>-19871523.390836172</v>
      </c>
      <c r="N86" s="28">
        <f t="shared" si="55"/>
        <v>-19319536.629979614</v>
      </c>
      <c r="O86" s="28">
        <f t="shared" si="55"/>
        <v>-18782882.834702402</v>
      </c>
      <c r="P86" s="28">
        <f t="shared" si="55"/>
        <v>-18261136.089294001</v>
      </c>
      <c r="Q86" s="28">
        <f t="shared" si="55"/>
        <v>-17753882.309035834</v>
      </c>
      <c r="R86" s="28">
        <f t="shared" si="55"/>
        <v>-17260718.911562614</v>
      </c>
      <c r="S86" s="28">
        <f t="shared" si="55"/>
        <v>-16781254.497352544</v>
      </c>
      <c r="T86" s="28">
        <f t="shared" si="55"/>
        <v>-16315108.539092753</v>
      </c>
      <c r="U86" s="28">
        <f t="shared" si="55"/>
        <v>-15861911.07967351</v>
      </c>
      <c r="V86" s="28">
        <f t="shared" si="55"/>
        <v>-15421302.438571466</v>
      </c>
      <c r="W86" s="28">
        <f t="shared" si="55"/>
        <v>-14992932.926388927</v>
      </c>
      <c r="X86" s="28">
        <f t="shared" si="55"/>
        <v>-14576462.567322567</v>
      </c>
      <c r="Y86" s="28">
        <f t="shared" si="55"/>
        <v>-14171560.829341386</v>
      </c>
      <c r="Z86" s="28">
        <f t="shared" si="55"/>
        <v>-13777906.361859679</v>
      </c>
      <c r="AA86" s="28">
        <f t="shared" si="55"/>
        <v>-13395186.740696909</v>
      </c>
      <c r="AB86" s="28">
        <f t="shared" si="55"/>
        <v>-13023098.220121995</v>
      </c>
      <c r="AC86" s="28">
        <f t="shared" si="55"/>
        <v>-12661345.491785271</v>
      </c>
      <c r="AD86" s="28">
        <f t="shared" si="55"/>
        <v>-12309641.450346792</v>
      </c>
      <c r="AE86" s="28">
        <f t="shared" si="55"/>
        <v>-11967706.965614935</v>
      </c>
      <c r="AF86" s="28">
        <f t="shared" si="55"/>
        <v>-11635270.661014521</v>
      </c>
      <c r="AG86" s="28">
        <f t="shared" si="55"/>
        <v>-11312068.698208563</v>
      </c>
      <c r="AH86" s="28">
        <f t="shared" si="55"/>
        <v>-10997844.567702768</v>
      </c>
      <c r="AI86" s="28">
        <f t="shared" si="55"/>
        <v>-10692348.88526658</v>
      </c>
      <c r="AJ86" s="28">
        <f t="shared" si="55"/>
        <v>-10395339.194009176</v>
      </c>
      <c r="AK86" s="28">
        <f t="shared" si="55"/>
        <v>-10106579.771953365</v>
      </c>
      <c r="AL86" s="28">
        <f t="shared" si="55"/>
        <v>-9825841.4449546598</v>
      </c>
      <c r="AM86" s="28">
        <f t="shared" si="55"/>
        <v>-9552901.4048170317</v>
      </c>
    </row>
    <row r="87" spans="2:39" hidden="1" outlineLevel="2" x14ac:dyDescent="0.25">
      <c r="B87" s="55" t="s">
        <v>72</v>
      </c>
      <c r="C87" s="31"/>
      <c r="D87" s="54">
        <f>-$C$8</f>
        <v>-4.2828999999999999E-2</v>
      </c>
      <c r="E87" s="54">
        <f>+D87</f>
        <v>-4.2828999999999999E-2</v>
      </c>
      <c r="F87" s="54">
        <f t="shared" ref="F87:AM87" si="56">+E87</f>
        <v>-4.2828999999999999E-2</v>
      </c>
      <c r="G87" s="54">
        <f t="shared" si="56"/>
        <v>-4.2828999999999999E-2</v>
      </c>
      <c r="H87" s="54">
        <f t="shared" si="56"/>
        <v>-4.2828999999999999E-2</v>
      </c>
      <c r="I87" s="54">
        <f t="shared" si="56"/>
        <v>-4.2828999999999999E-2</v>
      </c>
      <c r="J87" s="54">
        <f t="shared" si="56"/>
        <v>-4.2828999999999999E-2</v>
      </c>
      <c r="K87" s="54">
        <f t="shared" si="56"/>
        <v>-4.2828999999999999E-2</v>
      </c>
      <c r="L87" s="54">
        <f t="shared" si="56"/>
        <v>-4.2828999999999999E-2</v>
      </c>
      <c r="M87" s="54">
        <f t="shared" si="56"/>
        <v>-4.2828999999999999E-2</v>
      </c>
      <c r="N87" s="54">
        <f t="shared" si="56"/>
        <v>-4.2828999999999999E-2</v>
      </c>
      <c r="O87" s="54">
        <f t="shared" si="56"/>
        <v>-4.2828999999999999E-2</v>
      </c>
      <c r="P87" s="54">
        <f t="shared" si="56"/>
        <v>-4.2828999999999999E-2</v>
      </c>
      <c r="Q87" s="54">
        <f t="shared" si="56"/>
        <v>-4.2828999999999999E-2</v>
      </c>
      <c r="R87" s="54">
        <f t="shared" si="56"/>
        <v>-4.2828999999999999E-2</v>
      </c>
      <c r="S87" s="54">
        <f t="shared" si="56"/>
        <v>-4.2828999999999999E-2</v>
      </c>
      <c r="T87" s="54">
        <f t="shared" si="56"/>
        <v>-4.2828999999999999E-2</v>
      </c>
      <c r="U87" s="54">
        <f t="shared" si="56"/>
        <v>-4.2828999999999999E-2</v>
      </c>
      <c r="V87" s="54">
        <f t="shared" si="56"/>
        <v>-4.2828999999999999E-2</v>
      </c>
      <c r="W87" s="54">
        <f t="shared" si="56"/>
        <v>-4.2828999999999999E-2</v>
      </c>
      <c r="X87" s="54">
        <f t="shared" si="56"/>
        <v>-4.2828999999999999E-2</v>
      </c>
      <c r="Y87" s="54">
        <f t="shared" si="56"/>
        <v>-4.2828999999999999E-2</v>
      </c>
      <c r="Z87" s="54">
        <f t="shared" si="56"/>
        <v>-4.2828999999999999E-2</v>
      </c>
      <c r="AA87" s="54">
        <f t="shared" si="56"/>
        <v>-4.2828999999999999E-2</v>
      </c>
      <c r="AB87" s="54">
        <f t="shared" si="56"/>
        <v>-4.2828999999999999E-2</v>
      </c>
      <c r="AC87" s="54">
        <f t="shared" si="56"/>
        <v>-4.2828999999999999E-2</v>
      </c>
      <c r="AD87" s="54">
        <f t="shared" si="56"/>
        <v>-4.2828999999999999E-2</v>
      </c>
      <c r="AE87" s="54">
        <f t="shared" si="56"/>
        <v>-4.2828999999999999E-2</v>
      </c>
      <c r="AF87" s="54">
        <f t="shared" si="56"/>
        <v>-4.2828999999999999E-2</v>
      </c>
      <c r="AG87" s="54">
        <f t="shared" si="56"/>
        <v>-4.2828999999999999E-2</v>
      </c>
      <c r="AH87" s="54">
        <f t="shared" si="56"/>
        <v>-4.2828999999999999E-2</v>
      </c>
      <c r="AI87" s="54">
        <f t="shared" si="56"/>
        <v>-4.2828999999999999E-2</v>
      </c>
      <c r="AJ87" s="54">
        <f t="shared" si="56"/>
        <v>-4.2828999999999999E-2</v>
      </c>
      <c r="AK87" s="54">
        <f t="shared" si="56"/>
        <v>-4.2828999999999999E-2</v>
      </c>
      <c r="AL87" s="54">
        <f t="shared" si="56"/>
        <v>-4.2828999999999999E-2</v>
      </c>
      <c r="AM87" s="54">
        <f t="shared" si="56"/>
        <v>-4.2828999999999999E-2</v>
      </c>
    </row>
    <row r="88" spans="2:39" hidden="1" outlineLevel="2" x14ac:dyDescent="0.25">
      <c r="B88" s="27" t="s">
        <v>39</v>
      </c>
      <c r="C88" s="27"/>
      <c r="D88" s="28">
        <f>+SUM(D84:$AM84)+SUM(D85:$AM85)+SUM(D87:$AM87)</f>
        <v>-587463452.37324882</v>
      </c>
      <c r="E88" s="28">
        <f>+SUM(E84:$AM84)+SUM(E85:$AM85)+SUM(E87:$AM87)</f>
        <v>-561857480.10819757</v>
      </c>
      <c r="F88" s="28">
        <f>+SUM(F84:$AM84)+SUM(F85:$AM85)+SUM(F87:$AM87)</f>
        <v>-536962784.84931922</v>
      </c>
      <c r="G88" s="28">
        <f>+SUM(G84:$AM84)+SUM(G85:$AM85)+SUM(G87:$AM87)</f>
        <v>-512759608.90199775</v>
      </c>
      <c r="H88" s="28">
        <f>+SUM(H84:$AM84)+SUM(H85:$AM85)+SUM(H87:$AM87)</f>
        <v>-489228743.39646763</v>
      </c>
      <c r="I88" s="28">
        <f>+SUM(I84:$AM84)+SUM(I85:$AM85)+SUM(I87:$AM87)</f>
        <v>-466351513.04267931</v>
      </c>
      <c r="J88" s="28">
        <f>+SUM(J84:$AM84)+SUM(J85:$AM85)+SUM(J87:$AM87)</f>
        <v>-444109761.30863988</v>
      </c>
      <c r="K88" s="28">
        <f>+SUM(K84:$AM84)+SUM(K85:$AM85)+SUM(K87:$AM87)</f>
        <v>-422485836.01046729</v>
      </c>
      <c r="L88" s="28">
        <f>+SUM(L84:$AM84)+SUM(L85:$AM85)+SUM(L87:$AM87)</f>
        <v>-401462575.30272102</v>
      </c>
      <c r="M88" s="28">
        <f>+SUM(M84:$AM84)+SUM(M85:$AM85)+SUM(M87:$AM87)</f>
        <v>-381023294.05788904</v>
      </c>
      <c r="N88" s="28">
        <f>+SUM(N84:$AM84)+SUM(N85:$AM85)+SUM(N87:$AM87)</f>
        <v>-361151770.62422383</v>
      </c>
      <c r="O88" s="28">
        <f>+SUM(O84:$AM84)+SUM(O85:$AM85)+SUM(O87:$AM87)</f>
        <v>-341832233.95141524</v>
      </c>
      <c r="P88" s="28">
        <f>+SUM(P84:$AM84)+SUM(P85:$AM85)+SUM(P87:$AM87)</f>
        <v>-323049351.07388383</v>
      </c>
      <c r="Q88" s="28">
        <f>+SUM(Q84:$AM84)+SUM(Q85:$AM85)+SUM(Q87:$AM87)</f>
        <v>-304788214.94176084</v>
      </c>
      <c r="R88" s="28">
        <f>+SUM(R84:$AM84)+SUM(R85:$AM85)+SUM(R87:$AM87)</f>
        <v>-287034332.58989596</v>
      </c>
      <c r="S88" s="28">
        <f>+SUM(S84:$AM84)+SUM(S85:$AM85)+SUM(S87:$AM87)</f>
        <v>-269773613.63550436</v>
      </c>
      <c r="T88" s="28">
        <f>+SUM(T84:$AM84)+SUM(T85:$AM85)+SUM(T87:$AM87)</f>
        <v>-252992359.09532282</v>
      </c>
      <c r="U88" s="28">
        <f>+SUM(U84:$AM84)+SUM(U85:$AM85)+SUM(U87:$AM87)</f>
        <v>-236677250.51340109</v>
      </c>
      <c r="V88" s="28">
        <f>+SUM(V84:$AM84)+SUM(V85:$AM85)+SUM(V87:$AM87)</f>
        <v>-220815339.39089859</v>
      </c>
      <c r="W88" s="28">
        <f>+SUM(W84:$AM84)+SUM(W85:$AM85)+SUM(W87:$AM87)</f>
        <v>-205394036.90949813</v>
      </c>
      <c r="X88" s="28">
        <f>+SUM(X84:$AM84)+SUM(X85:$AM85)+SUM(X87:$AM87)</f>
        <v>-190401103.9402802</v>
      </c>
      <c r="Y88" s="28">
        <f>+SUM(Y84:$AM84)+SUM(Y85:$AM85)+SUM(Y87:$AM87)</f>
        <v>-175824641.33012867</v>
      </c>
      <c r="Z88" s="28">
        <f>+SUM(Z84:$AM84)+SUM(Z85:$AM85)+SUM(Z87:$AM87)</f>
        <v>-161653080.45795828</v>
      </c>
      <c r="AA88" s="28">
        <f>+SUM(AA84:$AM84)+SUM(AA85:$AM85)+SUM(AA87:$AM87)</f>
        <v>-147875174.05326959</v>
      </c>
      <c r="AB88" s="28">
        <f>+SUM(AB84:$AM84)+SUM(AB85:$AM85)+SUM(AB87:$AM87)</f>
        <v>-134479987.26974365</v>
      </c>
      <c r="AC88" s="28">
        <f>+SUM(AC84:$AM84)+SUM(AC85:$AM85)+SUM(AC87:$AM87)</f>
        <v>-121456889.00679268</v>
      </c>
      <c r="AD88" s="28">
        <f>+SUM(AD84:$AM84)+SUM(AD85:$AM85)+SUM(AD87:$AM87)</f>
        <v>-108795543.4721784</v>
      </c>
      <c r="AE88" s="28">
        <f>+SUM(AE84:$AM84)+SUM(AE85:$AM85)+SUM(AE87:$AM87)</f>
        <v>-96485901.979002595</v>
      </c>
      <c r="AF88" s="28">
        <f>+SUM(AF84:$AM84)+SUM(AF85:$AM85)+SUM(AF87:$AM87)</f>
        <v>-84518194.970558643</v>
      </c>
      <c r="AG88" s="28">
        <f>+SUM(AG84:$AM84)+SUM(AG85:$AM85)+SUM(AG87:$AM87)</f>
        <v>-72882924.266715139</v>
      </c>
      <c r="AH88" s="28">
        <f>+SUM(AH84:$AM84)+SUM(AH85:$AM85)+SUM(AH87:$AM87)</f>
        <v>-61570855.525677577</v>
      </c>
      <c r="AI88" s="28">
        <f>+SUM(AI84:$AM84)+SUM(AI85:$AM85)+SUM(AI87:$AM87)</f>
        <v>-50573010.915145807</v>
      </c>
      <c r="AJ88" s="28">
        <f>+SUM(AJ84:$AM84)+SUM(AJ85:$AM85)+SUM(AJ87:$AM87)</f>
        <v>-39880661.987050228</v>
      </c>
      <c r="AK88" s="28">
        <f>+SUM(AK84:$AM84)+SUM(AK85:$AM85)+SUM(AK87:$AM87)</f>
        <v>-29485322.750212055</v>
      </c>
      <c r="AL88" s="28">
        <f>+SUM(AL84:$AM84)+SUM(AL85:$AM85)+SUM(AL87:$AM87)</f>
        <v>-19378742.935429692</v>
      </c>
      <c r="AM88" s="28">
        <f>+SUM(AM84:$AM84)+SUM(AM85:$AM85)+SUM(AM87:$AM87)</f>
        <v>-9552901.4476460312</v>
      </c>
    </row>
    <row r="89" spans="2:39" hidden="1" outlineLevel="2" x14ac:dyDescent="0.25">
      <c r="B89" s="27" t="s">
        <v>40</v>
      </c>
      <c r="C89" s="28"/>
      <c r="D89" s="28">
        <f t="shared" ref="D89:AM89" si="57">+D88*$C$7/1000000</f>
        <v>-704956.14284789853</v>
      </c>
      <c r="E89" s="28">
        <f t="shared" si="57"/>
        <v>-674228.97612983698</v>
      </c>
      <c r="F89" s="28">
        <f t="shared" si="57"/>
        <v>-644355.34181918309</v>
      </c>
      <c r="G89" s="28">
        <f t="shared" si="57"/>
        <v>-615311.53068239731</v>
      </c>
      <c r="H89" s="28">
        <f t="shared" si="57"/>
        <v>-587074.49207576108</v>
      </c>
      <c r="I89" s="28">
        <f t="shared" si="57"/>
        <v>-559621.81565121526</v>
      </c>
      <c r="J89" s="28">
        <f t="shared" si="57"/>
        <v>-532931.71357036789</v>
      </c>
      <c r="K89" s="28">
        <f t="shared" si="57"/>
        <v>-506983.00321256072</v>
      </c>
      <c r="L89" s="28">
        <f t="shared" si="57"/>
        <v>-481755.09036326525</v>
      </c>
      <c r="M89" s="28">
        <f t="shared" si="57"/>
        <v>-457227.95286946686</v>
      </c>
      <c r="N89" s="28">
        <f t="shared" si="57"/>
        <v>-433382.12474906858</v>
      </c>
      <c r="O89" s="28">
        <f t="shared" si="57"/>
        <v>-410198.68074169831</v>
      </c>
      <c r="P89" s="28">
        <f t="shared" si="57"/>
        <v>-387659.2212886606</v>
      </c>
      <c r="Q89" s="28">
        <f t="shared" si="57"/>
        <v>-365745.85793011298</v>
      </c>
      <c r="R89" s="28">
        <f t="shared" si="57"/>
        <v>-344441.19910787517</v>
      </c>
      <c r="S89" s="28">
        <f t="shared" si="57"/>
        <v>-323728.33636260522</v>
      </c>
      <c r="T89" s="28">
        <f t="shared" si="57"/>
        <v>-303590.83091438736</v>
      </c>
      <c r="U89" s="28">
        <f t="shared" si="57"/>
        <v>-284012.7006160813</v>
      </c>
      <c r="V89" s="28">
        <f t="shared" si="57"/>
        <v>-264978.40726907831</v>
      </c>
      <c r="W89" s="28">
        <f t="shared" si="57"/>
        <v>-246472.84429139775</v>
      </c>
      <c r="X89" s="28">
        <f t="shared" si="57"/>
        <v>-228481.32472833624</v>
      </c>
      <c r="Y89" s="28">
        <f t="shared" si="57"/>
        <v>-210989.56959615441</v>
      </c>
      <c r="Z89" s="28">
        <f t="shared" si="57"/>
        <v>-193983.69654954993</v>
      </c>
      <c r="AA89" s="28">
        <f t="shared" si="57"/>
        <v>-177450.20886392353</v>
      </c>
      <c r="AB89" s="28">
        <f t="shared" si="57"/>
        <v>-161375.98472369238</v>
      </c>
      <c r="AC89" s="28">
        <f t="shared" si="57"/>
        <v>-145748.26680815121</v>
      </c>
      <c r="AD89" s="28">
        <f t="shared" si="57"/>
        <v>-130554.65216661408</v>
      </c>
      <c r="AE89" s="28">
        <f t="shared" si="57"/>
        <v>-115783.08237480311</v>
      </c>
      <c r="AF89" s="28">
        <f t="shared" si="57"/>
        <v>-101421.83396467038</v>
      </c>
      <c r="AG89" s="28">
        <f t="shared" si="57"/>
        <v>-87459.509120058166</v>
      </c>
      <c r="AH89" s="28">
        <f t="shared" si="57"/>
        <v>-73885.026630813096</v>
      </c>
      <c r="AI89" s="28">
        <f t="shared" si="57"/>
        <v>-60687.613098174967</v>
      </c>
      <c r="AJ89" s="28">
        <f t="shared" si="57"/>
        <v>-47856.794384460271</v>
      </c>
      <c r="AK89" s="28">
        <f t="shared" si="57"/>
        <v>-35382.387300254464</v>
      </c>
      <c r="AL89" s="28">
        <f t="shared" si="57"/>
        <v>-23254.491522515633</v>
      </c>
      <c r="AM89" s="28">
        <f t="shared" si="57"/>
        <v>-11463.481737175238</v>
      </c>
    </row>
    <row r="90" spans="2:39" hidden="1" outlineLevel="2" x14ac:dyDescent="0.25">
      <c r="B90" s="27" t="s">
        <v>41</v>
      </c>
      <c r="C90" s="28">
        <f>+C83</f>
        <v>701000000</v>
      </c>
      <c r="D90" s="28">
        <f>+D89+D86+D87</f>
        <v>-26310928.407899149</v>
      </c>
      <c r="E90" s="28">
        <f t="shared" ref="E90:AL90" si="58">+E89+E86+E87</f>
        <v>-25568924.235008247</v>
      </c>
      <c r="F90" s="28">
        <f t="shared" si="58"/>
        <v>-24847531.28914066</v>
      </c>
      <c r="G90" s="28">
        <f t="shared" si="58"/>
        <v>-24146177.036212415</v>
      </c>
      <c r="H90" s="28">
        <f t="shared" si="58"/>
        <v>-23464304.845864084</v>
      </c>
      <c r="I90" s="28">
        <f t="shared" si="58"/>
        <v>-22801373.549690671</v>
      </c>
      <c r="J90" s="28">
        <f t="shared" si="58"/>
        <v>-22156857.011742868</v>
      </c>
      <c r="K90" s="28">
        <f t="shared" si="58"/>
        <v>-21530243.710958853</v>
      </c>
      <c r="L90" s="28">
        <f t="shared" si="58"/>
        <v>-20921036.335195184</v>
      </c>
      <c r="M90" s="28">
        <f t="shared" si="58"/>
        <v>-20328751.386534639</v>
      </c>
      <c r="N90" s="28">
        <f t="shared" si="58"/>
        <v>-19752918.797557682</v>
      </c>
      <c r="O90" s="28">
        <f t="shared" si="58"/>
        <v>-19193081.558273099</v>
      </c>
      <c r="P90" s="28">
        <f t="shared" si="58"/>
        <v>-18648795.353411663</v>
      </c>
      <c r="Q90" s="28">
        <f t="shared" si="58"/>
        <v>-18119628.209794946</v>
      </c>
      <c r="R90" s="28">
        <f t="shared" si="58"/>
        <v>-17605160.153499488</v>
      </c>
      <c r="S90" s="28">
        <f t="shared" si="58"/>
        <v>-17104982.876544148</v>
      </c>
      <c r="T90" s="28">
        <f t="shared" si="58"/>
        <v>-16618699.41283614</v>
      </c>
      <c r="U90" s="28">
        <f t="shared" si="58"/>
        <v>-16145923.823118592</v>
      </c>
      <c r="V90" s="28">
        <f t="shared" si="58"/>
        <v>-15686280.888669543</v>
      </c>
      <c r="W90" s="28">
        <f t="shared" si="58"/>
        <v>-15239405.813509325</v>
      </c>
      <c r="X90" s="28">
        <f t="shared" si="58"/>
        <v>-14804943.934879903</v>
      </c>
      <c r="Y90" s="28">
        <f t="shared" si="58"/>
        <v>-14382550.44176654</v>
      </c>
      <c r="Z90" s="28">
        <f t="shared" si="58"/>
        <v>-13971890.101238228</v>
      </c>
      <c r="AA90" s="28">
        <f t="shared" si="58"/>
        <v>-13572636.992389832</v>
      </c>
      <c r="AB90" s="28">
        <f t="shared" si="58"/>
        <v>-13184474.247674687</v>
      </c>
      <c r="AC90" s="28">
        <f t="shared" si="58"/>
        <v>-12807093.801422421</v>
      </c>
      <c r="AD90" s="28">
        <f t="shared" si="58"/>
        <v>-12440196.145342406</v>
      </c>
      <c r="AE90" s="28">
        <f t="shared" si="58"/>
        <v>-12083490.090818739</v>
      </c>
      <c r="AF90" s="28">
        <f t="shared" si="58"/>
        <v>-11736692.537808191</v>
      </c>
      <c r="AG90" s="28">
        <f t="shared" si="58"/>
        <v>-11399528.250157621</v>
      </c>
      <c r="AH90" s="28">
        <f t="shared" si="58"/>
        <v>-11071729.637162581</v>
      </c>
      <c r="AI90" s="28">
        <f t="shared" si="58"/>
        <v>-10753036.541193753</v>
      </c>
      <c r="AJ90" s="28">
        <f t="shared" si="58"/>
        <v>-10443196.031222636</v>
      </c>
      <c r="AK90" s="28">
        <f t="shared" si="58"/>
        <v>-10141962.202082619</v>
      </c>
      <c r="AL90" s="28">
        <f t="shared" si="58"/>
        <v>-9849095.9793061744</v>
      </c>
      <c r="AM90" s="57">
        <f>+AM89+AM86+AM87-AM83</f>
        <v>-263824098.13744083</v>
      </c>
    </row>
    <row r="91" spans="2:39" ht="15.75" hidden="1" outlineLevel="2" thickBot="1" x14ac:dyDescent="0.3">
      <c r="B91" s="53">
        <f>+(C91+1)^12-1</f>
        <v>0.11954420605751759</v>
      </c>
      <c r="C91" s="50">
        <f>+IRR(C90:AM90)</f>
        <v>9.4545515118289458E-3</v>
      </c>
      <c r="D91" s="52"/>
      <c r="E91" s="52"/>
      <c r="F91" s="52"/>
      <c r="G91" s="52"/>
      <c r="H91" s="52"/>
      <c r="I91" s="52"/>
      <c r="J91" s="52"/>
      <c r="K91" s="52"/>
      <c r="L91" s="52"/>
      <c r="M91" s="52"/>
      <c r="N91" s="52"/>
      <c r="O91" s="52"/>
      <c r="P91" s="52"/>
      <c r="Q91" s="52"/>
      <c r="R91" s="52"/>
      <c r="S91" s="52"/>
      <c r="T91" s="52"/>
      <c r="U91" s="52"/>
      <c r="V91" s="52"/>
      <c r="W91" s="52"/>
      <c r="X91" s="52"/>
      <c r="Y91" s="52"/>
      <c r="Z91" s="52"/>
      <c r="AA91" s="52"/>
      <c r="AB91" s="52"/>
      <c r="AC91" s="52"/>
      <c r="AD91" s="52"/>
      <c r="AE91" s="52"/>
      <c r="AF91" s="52"/>
      <c r="AG91" s="52"/>
      <c r="AH91" s="52"/>
      <c r="AI91" s="52"/>
      <c r="AJ91" s="52"/>
      <c r="AK91" s="52"/>
      <c r="AL91" s="52"/>
      <c r="AM91" s="52"/>
    </row>
    <row r="92" spans="2:39" hidden="1" outlineLevel="2" x14ac:dyDescent="0.25">
      <c r="C92" s="6"/>
    </row>
    <row r="93" spans="2:39" ht="18.75" hidden="1" outlineLevel="1" x14ac:dyDescent="0.3">
      <c r="B93" s="30" t="s">
        <v>67</v>
      </c>
      <c r="C93" s="29">
        <v>0</v>
      </c>
      <c r="D93" s="29">
        <v>1</v>
      </c>
      <c r="E93" s="29">
        <f>+D93+1</f>
        <v>2</v>
      </c>
      <c r="F93" s="29">
        <f t="shared" ref="F93:AM93" si="59">+E93+1</f>
        <v>3</v>
      </c>
      <c r="G93" s="29">
        <f t="shared" si="59"/>
        <v>4</v>
      </c>
      <c r="H93" s="29">
        <f t="shared" si="59"/>
        <v>5</v>
      </c>
      <c r="I93" s="29">
        <f t="shared" si="59"/>
        <v>6</v>
      </c>
      <c r="J93" s="29">
        <f t="shared" si="59"/>
        <v>7</v>
      </c>
      <c r="K93" s="29">
        <f t="shared" si="59"/>
        <v>8</v>
      </c>
      <c r="L93" s="29">
        <f t="shared" si="59"/>
        <v>9</v>
      </c>
      <c r="M93" s="29">
        <f t="shared" si="59"/>
        <v>10</v>
      </c>
      <c r="N93" s="29">
        <f t="shared" si="59"/>
        <v>11</v>
      </c>
      <c r="O93" s="29">
        <f t="shared" si="59"/>
        <v>12</v>
      </c>
      <c r="P93" s="29">
        <f t="shared" si="59"/>
        <v>13</v>
      </c>
      <c r="Q93" s="29">
        <f t="shared" si="59"/>
        <v>14</v>
      </c>
      <c r="R93" s="29">
        <f t="shared" si="59"/>
        <v>15</v>
      </c>
      <c r="S93" s="29">
        <f t="shared" si="59"/>
        <v>16</v>
      </c>
      <c r="T93" s="29">
        <f t="shared" si="59"/>
        <v>17</v>
      </c>
      <c r="U93" s="29">
        <f t="shared" si="59"/>
        <v>18</v>
      </c>
      <c r="V93" s="29">
        <f t="shared" si="59"/>
        <v>19</v>
      </c>
      <c r="W93" s="29">
        <f t="shared" si="59"/>
        <v>20</v>
      </c>
      <c r="X93" s="29">
        <f t="shared" si="59"/>
        <v>21</v>
      </c>
      <c r="Y93" s="29">
        <f t="shared" si="59"/>
        <v>22</v>
      </c>
      <c r="Z93" s="29">
        <f t="shared" si="59"/>
        <v>23</v>
      </c>
      <c r="AA93" s="29">
        <f t="shared" si="59"/>
        <v>24</v>
      </c>
      <c r="AB93" s="29">
        <f t="shared" si="59"/>
        <v>25</v>
      </c>
      <c r="AC93" s="29">
        <f t="shared" si="59"/>
        <v>26</v>
      </c>
      <c r="AD93" s="29">
        <f t="shared" si="59"/>
        <v>27</v>
      </c>
      <c r="AE93" s="29">
        <f t="shared" si="59"/>
        <v>28</v>
      </c>
      <c r="AF93" s="29">
        <f t="shared" si="59"/>
        <v>29</v>
      </c>
      <c r="AG93" s="29">
        <f t="shared" si="59"/>
        <v>30</v>
      </c>
      <c r="AH93" s="29">
        <f t="shared" si="59"/>
        <v>31</v>
      </c>
      <c r="AI93" s="29">
        <f t="shared" si="59"/>
        <v>32</v>
      </c>
      <c r="AJ93" s="29">
        <f t="shared" si="59"/>
        <v>33</v>
      </c>
      <c r="AK93" s="29">
        <f t="shared" si="59"/>
        <v>34</v>
      </c>
      <c r="AL93" s="29">
        <f t="shared" si="59"/>
        <v>35</v>
      </c>
      <c r="AM93" s="29">
        <f t="shared" si="59"/>
        <v>36</v>
      </c>
    </row>
    <row r="94" spans="2:39" ht="18.75" hidden="1" outlineLevel="1" x14ac:dyDescent="0.3">
      <c r="B94" s="30" t="s">
        <v>71</v>
      </c>
      <c r="C94" s="29" t="s">
        <v>34</v>
      </c>
      <c r="D94" s="29" t="s">
        <v>10</v>
      </c>
      <c r="E94" s="29" t="s">
        <v>11</v>
      </c>
      <c r="F94" s="29" t="s">
        <v>12</v>
      </c>
      <c r="G94" s="29" t="s">
        <v>13</v>
      </c>
      <c r="H94" s="29" t="s">
        <v>14</v>
      </c>
      <c r="I94" s="29" t="s">
        <v>15</v>
      </c>
      <c r="J94" s="29" t="s">
        <v>16</v>
      </c>
      <c r="K94" s="29" t="s">
        <v>17</v>
      </c>
      <c r="L94" s="29" t="s">
        <v>18</v>
      </c>
      <c r="M94" s="29" t="s">
        <v>19</v>
      </c>
      <c r="N94" s="29" t="s">
        <v>20</v>
      </c>
      <c r="O94" s="29" t="s">
        <v>21</v>
      </c>
      <c r="P94" s="29" t="s">
        <v>22</v>
      </c>
      <c r="Q94" s="29" t="s">
        <v>23</v>
      </c>
      <c r="R94" s="29" t="s">
        <v>24</v>
      </c>
      <c r="S94" s="29" t="s">
        <v>25</v>
      </c>
      <c r="T94" s="29" t="s">
        <v>26</v>
      </c>
      <c r="U94" s="29" t="s">
        <v>27</v>
      </c>
      <c r="V94" s="29" t="s">
        <v>28</v>
      </c>
      <c r="W94" s="29" t="s">
        <v>29</v>
      </c>
      <c r="X94" s="29" t="s">
        <v>30</v>
      </c>
      <c r="Y94" s="29" t="s">
        <v>31</v>
      </c>
      <c r="Z94" s="29" t="s">
        <v>32</v>
      </c>
      <c r="AA94" s="29" t="s">
        <v>33</v>
      </c>
      <c r="AB94" s="29" t="s">
        <v>42</v>
      </c>
      <c r="AC94" s="29" t="s">
        <v>43</v>
      </c>
      <c r="AD94" s="29" t="s">
        <v>44</v>
      </c>
      <c r="AE94" s="29" t="s">
        <v>45</v>
      </c>
      <c r="AF94" s="29" t="s">
        <v>46</v>
      </c>
      <c r="AG94" s="29" t="s">
        <v>47</v>
      </c>
      <c r="AH94" s="29" t="s">
        <v>48</v>
      </c>
      <c r="AI94" s="29" t="s">
        <v>49</v>
      </c>
      <c r="AJ94" s="29" t="s">
        <v>50</v>
      </c>
      <c r="AK94" s="29" t="s">
        <v>51</v>
      </c>
      <c r="AL94" s="29" t="s">
        <v>52</v>
      </c>
      <c r="AM94" s="29" t="s">
        <v>53</v>
      </c>
    </row>
    <row r="95" spans="2:39" hidden="1" outlineLevel="2" x14ac:dyDescent="0.25">
      <c r="B95" s="27" t="s">
        <v>54</v>
      </c>
      <c r="C95" s="28">
        <f>+C90</f>
        <v>701000000</v>
      </c>
      <c r="D95" s="28">
        <f>+C95+D97</f>
        <v>681527777.77777779</v>
      </c>
      <c r="E95" s="28">
        <f t="shared" ref="E95:AM95" si="60">+D95+E97</f>
        <v>662596450.61728394</v>
      </c>
      <c r="F95" s="28">
        <f t="shared" si="60"/>
        <v>644190993.6556927</v>
      </c>
      <c r="G95" s="28">
        <f t="shared" si="60"/>
        <v>626296799.38747907</v>
      </c>
      <c r="H95" s="28">
        <f t="shared" si="60"/>
        <v>608899666.0711602</v>
      </c>
      <c r="I95" s="28">
        <f t="shared" si="60"/>
        <v>591985786.45807242</v>
      </c>
      <c r="J95" s="28">
        <f t="shared" si="60"/>
        <v>575541736.8342371</v>
      </c>
      <c r="K95" s="28">
        <f t="shared" si="60"/>
        <v>559554466.36661935</v>
      </c>
      <c r="L95" s="28">
        <f t="shared" si="60"/>
        <v>544011286.74532437</v>
      </c>
      <c r="M95" s="28">
        <f t="shared" si="60"/>
        <v>528899862.11350983</v>
      </c>
      <c r="N95" s="28">
        <f t="shared" si="60"/>
        <v>514208199.27702343</v>
      </c>
      <c r="O95" s="28">
        <f t="shared" si="60"/>
        <v>499924638.18599498</v>
      </c>
      <c r="P95" s="28">
        <f t="shared" si="60"/>
        <v>486037842.68082845</v>
      </c>
      <c r="Q95" s="28">
        <f t="shared" si="60"/>
        <v>472536791.49524987</v>
      </c>
      <c r="R95" s="28">
        <f t="shared" si="60"/>
        <v>459410769.50927073</v>
      </c>
      <c r="S95" s="28">
        <f t="shared" si="60"/>
        <v>446649359.24512434</v>
      </c>
      <c r="T95" s="28">
        <f t="shared" si="60"/>
        <v>434242432.59942645</v>
      </c>
      <c r="U95" s="28">
        <f t="shared" si="60"/>
        <v>422180142.80499792</v>
      </c>
      <c r="V95" s="28">
        <f t="shared" si="60"/>
        <v>410452916.61597019</v>
      </c>
      <c r="W95" s="28">
        <f t="shared" si="60"/>
        <v>399051446.70997101</v>
      </c>
      <c r="X95" s="28">
        <f t="shared" si="60"/>
        <v>387966684.30136073</v>
      </c>
      <c r="Y95" s="28">
        <f t="shared" si="60"/>
        <v>377189831.95965624</v>
      </c>
      <c r="Z95" s="28">
        <f t="shared" si="60"/>
        <v>366712336.62744355</v>
      </c>
      <c r="AA95" s="28">
        <f t="shared" si="60"/>
        <v>356525882.83223677</v>
      </c>
      <c r="AB95" s="28">
        <f t="shared" si="60"/>
        <v>346622386.08689684</v>
      </c>
      <c r="AC95" s="28">
        <f t="shared" si="60"/>
        <v>336993986.47337192</v>
      </c>
      <c r="AD95" s="28">
        <f t="shared" si="60"/>
        <v>327633042.40466714</v>
      </c>
      <c r="AE95" s="28">
        <f t="shared" si="60"/>
        <v>318532124.56009305</v>
      </c>
      <c r="AF95" s="28">
        <f t="shared" si="60"/>
        <v>309684009.98897934</v>
      </c>
      <c r="AG95" s="28">
        <f t="shared" si="60"/>
        <v>301081676.37817436</v>
      </c>
      <c r="AH95" s="28">
        <f t="shared" si="60"/>
        <v>292718296.47878063</v>
      </c>
      <c r="AI95" s="28">
        <f t="shared" si="60"/>
        <v>284587232.68770337</v>
      </c>
      <c r="AJ95" s="28">
        <f t="shared" si="60"/>
        <v>276682031.7797116</v>
      </c>
      <c r="AK95" s="28">
        <f t="shared" si="60"/>
        <v>268996419.78583074</v>
      </c>
      <c r="AL95" s="28">
        <f t="shared" si="60"/>
        <v>261524297.01400211</v>
      </c>
      <c r="AM95" s="28">
        <f t="shared" si="60"/>
        <v>254259733.20805761</v>
      </c>
    </row>
    <row r="96" spans="2:39" hidden="1" outlineLevel="2" x14ac:dyDescent="0.25">
      <c r="B96" s="27" t="s">
        <v>37</v>
      </c>
      <c r="C96" s="27"/>
      <c r="D96" s="28">
        <f>-C95*$D$14</f>
        <v>-6425833.3333334038</v>
      </c>
      <c r="E96" s="28">
        <f t="shared" ref="E96:AM96" si="61">-D95*$D$14</f>
        <v>-6247337.9629630316</v>
      </c>
      <c r="F96" s="28">
        <f t="shared" si="61"/>
        <v>-6073800.7973251697</v>
      </c>
      <c r="G96" s="28">
        <f t="shared" si="61"/>
        <v>-5905084.1085105808</v>
      </c>
      <c r="H96" s="28">
        <f t="shared" si="61"/>
        <v>-5741053.9943852881</v>
      </c>
      <c r="I96" s="28">
        <f t="shared" si="61"/>
        <v>-5581580.27231903</v>
      </c>
      <c r="J96" s="28">
        <f t="shared" si="61"/>
        <v>-5426536.3758657239</v>
      </c>
      <c r="K96" s="28">
        <f t="shared" si="61"/>
        <v>-5275799.2543138983</v>
      </c>
      <c r="L96" s="28">
        <f t="shared" si="61"/>
        <v>-5129249.2750274008</v>
      </c>
      <c r="M96" s="28">
        <f t="shared" si="61"/>
        <v>-4986770.1284988616</v>
      </c>
      <c r="N96" s="28">
        <f t="shared" si="61"/>
        <v>-4848248.7360405596</v>
      </c>
      <c r="O96" s="28">
        <f t="shared" si="61"/>
        <v>-4713575.1600394333</v>
      </c>
      <c r="P96" s="28">
        <f t="shared" si="61"/>
        <v>-4582642.5167050045</v>
      </c>
      <c r="Q96" s="28">
        <f t="shared" si="61"/>
        <v>-4455346.8912409768</v>
      </c>
      <c r="R96" s="28">
        <f t="shared" si="61"/>
        <v>-4331587.2553731715</v>
      </c>
      <c r="S96" s="28">
        <f t="shared" si="61"/>
        <v>-4211265.3871683609</v>
      </c>
      <c r="T96" s="28">
        <f t="shared" si="61"/>
        <v>-4094285.7930803513</v>
      </c>
      <c r="U96" s="28">
        <f t="shared" si="61"/>
        <v>-3980555.6321614529</v>
      </c>
      <c r="V96" s="28">
        <f t="shared" si="61"/>
        <v>-3869984.6423791903</v>
      </c>
      <c r="W96" s="28">
        <f t="shared" si="61"/>
        <v>-3762485.0689797681</v>
      </c>
      <c r="X96" s="28">
        <f t="shared" si="61"/>
        <v>-3657971.5948414411</v>
      </c>
      <c r="Y96" s="28">
        <f t="shared" si="61"/>
        <v>-3556361.2727625123</v>
      </c>
      <c r="Z96" s="28">
        <f t="shared" si="61"/>
        <v>-3457573.4596302202</v>
      </c>
      <c r="AA96" s="28">
        <f t="shared" si="61"/>
        <v>-3361529.7524182694</v>
      </c>
      <c r="AB96" s="28">
        <f t="shared" si="61"/>
        <v>-3268153.9259622064</v>
      </c>
      <c r="AC96" s="28">
        <f t="shared" si="61"/>
        <v>-3177371.8724632561</v>
      </c>
      <c r="AD96" s="28">
        <f t="shared" si="61"/>
        <v>-3089111.5426726099</v>
      </c>
      <c r="AE96" s="28">
        <f t="shared" si="61"/>
        <v>-3003302.8887094818</v>
      </c>
      <c r="AF96" s="28">
        <f t="shared" si="61"/>
        <v>-2919877.8084675516</v>
      </c>
      <c r="AG96" s="28">
        <f t="shared" si="61"/>
        <v>-2838770.0915656751</v>
      </c>
      <c r="AH96" s="28">
        <f t="shared" si="61"/>
        <v>-2759915.3667999618</v>
      </c>
      <c r="AI96" s="28">
        <f t="shared" si="61"/>
        <v>-2683251.0510555184</v>
      </c>
      <c r="AJ96" s="28">
        <f t="shared" si="61"/>
        <v>-2608716.2996373097</v>
      </c>
      <c r="AK96" s="28">
        <f t="shared" si="61"/>
        <v>-2536251.9579807175</v>
      </c>
      <c r="AL96" s="28">
        <f t="shared" si="61"/>
        <v>-2465800.5147034754</v>
      </c>
      <c r="AM96" s="28">
        <f t="shared" si="61"/>
        <v>-2397306.0559617123</v>
      </c>
    </row>
    <row r="97" spans="1:39" hidden="1" outlineLevel="2" x14ac:dyDescent="0.25">
      <c r="B97" s="27" t="s">
        <v>36</v>
      </c>
      <c r="C97" s="27"/>
      <c r="D97" s="28">
        <f>-C$95/$C$6</f>
        <v>-19472222.222222224</v>
      </c>
      <c r="E97" s="28">
        <f t="shared" ref="E97:AM97" si="62">-D$95/$C$6</f>
        <v>-18931327.160493828</v>
      </c>
      <c r="F97" s="28">
        <f t="shared" si="62"/>
        <v>-18405456.961591221</v>
      </c>
      <c r="G97" s="28">
        <f t="shared" si="62"/>
        <v>-17894194.268213686</v>
      </c>
      <c r="H97" s="28">
        <f t="shared" si="62"/>
        <v>-17397133.316318862</v>
      </c>
      <c r="I97" s="28">
        <f t="shared" si="62"/>
        <v>-16913879.613087784</v>
      </c>
      <c r="J97" s="28">
        <f t="shared" si="62"/>
        <v>-16444049.623835346</v>
      </c>
      <c r="K97" s="28">
        <f t="shared" si="62"/>
        <v>-15987270.467617698</v>
      </c>
      <c r="L97" s="28">
        <f t="shared" si="62"/>
        <v>-15543179.621294983</v>
      </c>
      <c r="M97" s="28">
        <f t="shared" si="62"/>
        <v>-15111424.631814566</v>
      </c>
      <c r="N97" s="28">
        <f t="shared" si="62"/>
        <v>-14691662.836486384</v>
      </c>
      <c r="O97" s="28">
        <f t="shared" si="62"/>
        <v>-14283561.09102843</v>
      </c>
      <c r="P97" s="28">
        <f t="shared" si="62"/>
        <v>-13886795.505166527</v>
      </c>
      <c r="Q97" s="28">
        <f t="shared" si="62"/>
        <v>-13501051.185578568</v>
      </c>
      <c r="R97" s="28">
        <f t="shared" si="62"/>
        <v>-13126021.985979162</v>
      </c>
      <c r="S97" s="28">
        <f t="shared" si="62"/>
        <v>-12761410.26414641</v>
      </c>
      <c r="T97" s="28">
        <f t="shared" si="62"/>
        <v>-12406926.645697899</v>
      </c>
      <c r="U97" s="28">
        <f t="shared" si="62"/>
        <v>-12062289.794428512</v>
      </c>
      <c r="V97" s="28">
        <f t="shared" si="62"/>
        <v>-11727226.189027719</v>
      </c>
      <c r="W97" s="28">
        <f t="shared" si="62"/>
        <v>-11401469.905999172</v>
      </c>
      <c r="X97" s="28">
        <f t="shared" si="62"/>
        <v>-11084762.408610307</v>
      </c>
      <c r="Y97" s="28">
        <f t="shared" si="62"/>
        <v>-10776852.341704465</v>
      </c>
      <c r="Z97" s="28">
        <f t="shared" si="62"/>
        <v>-10477495.332212674</v>
      </c>
      <c r="AA97" s="28">
        <f t="shared" si="62"/>
        <v>-10186453.795206765</v>
      </c>
      <c r="AB97" s="28">
        <f t="shared" si="62"/>
        <v>-9903496.7453399096</v>
      </c>
      <c r="AC97" s="28">
        <f t="shared" si="62"/>
        <v>-9628399.6135249119</v>
      </c>
      <c r="AD97" s="28">
        <f t="shared" si="62"/>
        <v>-9360944.0687047765</v>
      </c>
      <c r="AE97" s="28">
        <f t="shared" si="62"/>
        <v>-9100917.8445740864</v>
      </c>
      <c r="AF97" s="28">
        <f t="shared" si="62"/>
        <v>-8848114.5711136963</v>
      </c>
      <c r="AG97" s="28">
        <f t="shared" si="62"/>
        <v>-8602333.6108049825</v>
      </c>
      <c r="AH97" s="28">
        <f t="shared" si="62"/>
        <v>-8363379.8993937327</v>
      </c>
      <c r="AI97" s="28">
        <f t="shared" si="62"/>
        <v>-8131063.7910772394</v>
      </c>
      <c r="AJ97" s="28">
        <f t="shared" si="62"/>
        <v>-7905200.9079917604</v>
      </c>
      <c r="AK97" s="28">
        <f t="shared" si="62"/>
        <v>-7685611.9938808782</v>
      </c>
      <c r="AL97" s="28">
        <f t="shared" si="62"/>
        <v>-7472122.7718286319</v>
      </c>
      <c r="AM97" s="28">
        <f t="shared" si="62"/>
        <v>-7264563.8059445033</v>
      </c>
    </row>
    <row r="98" spans="1:39" hidden="1" outlineLevel="2" x14ac:dyDescent="0.25">
      <c r="B98" s="27" t="s">
        <v>38</v>
      </c>
      <c r="C98" s="27"/>
      <c r="D98" s="28">
        <f>+SUM(D96:D97)</f>
        <v>-25898055.555555627</v>
      </c>
      <c r="E98" s="28">
        <f>+SUM(E96:E97)</f>
        <v>-25178665.123456858</v>
      </c>
      <c r="F98" s="28">
        <f t="shared" ref="F98:AM98" si="63">+SUM(F96:F97)</f>
        <v>-24479257.758916393</v>
      </c>
      <c r="G98" s="28">
        <f t="shared" si="63"/>
        <v>-23799278.376724266</v>
      </c>
      <c r="H98" s="28">
        <f t="shared" si="63"/>
        <v>-23138187.310704149</v>
      </c>
      <c r="I98" s="28">
        <f t="shared" si="63"/>
        <v>-22495459.885406815</v>
      </c>
      <c r="J98" s="28">
        <f t="shared" si="63"/>
        <v>-21870585.999701068</v>
      </c>
      <c r="K98" s="28">
        <f t="shared" si="63"/>
        <v>-21263069.721931595</v>
      </c>
      <c r="L98" s="28">
        <f t="shared" si="63"/>
        <v>-20672428.896322384</v>
      </c>
      <c r="M98" s="28">
        <f t="shared" si="63"/>
        <v>-20098194.760313429</v>
      </c>
      <c r="N98" s="28">
        <f t="shared" si="63"/>
        <v>-19539911.572526943</v>
      </c>
      <c r="O98" s="28">
        <f t="shared" si="63"/>
        <v>-18997136.251067862</v>
      </c>
      <c r="P98" s="28">
        <f t="shared" si="63"/>
        <v>-18469438.02187153</v>
      </c>
      <c r="Q98" s="28">
        <f t="shared" si="63"/>
        <v>-17956398.076819547</v>
      </c>
      <c r="R98" s="28">
        <f t="shared" si="63"/>
        <v>-17457609.241352335</v>
      </c>
      <c r="S98" s="28">
        <f t="shared" si="63"/>
        <v>-16972675.651314773</v>
      </c>
      <c r="T98" s="28">
        <f t="shared" si="63"/>
        <v>-16501212.438778251</v>
      </c>
      <c r="U98" s="28">
        <f t="shared" si="63"/>
        <v>-16042845.426589966</v>
      </c>
      <c r="V98" s="28">
        <f t="shared" si="63"/>
        <v>-15597210.83140691</v>
      </c>
      <c r="W98" s="28">
        <f t="shared" si="63"/>
        <v>-15163954.974978941</v>
      </c>
      <c r="X98" s="28">
        <f t="shared" si="63"/>
        <v>-14742734.003451748</v>
      </c>
      <c r="Y98" s="28">
        <f t="shared" si="63"/>
        <v>-14333213.614466978</v>
      </c>
      <c r="Z98" s="28">
        <f t="shared" si="63"/>
        <v>-13935068.791842893</v>
      </c>
      <c r="AA98" s="28">
        <f t="shared" si="63"/>
        <v>-13547983.547625035</v>
      </c>
      <c r="AB98" s="28">
        <f t="shared" si="63"/>
        <v>-13171650.671302116</v>
      </c>
      <c r="AC98" s="28">
        <f t="shared" si="63"/>
        <v>-12805771.485988168</v>
      </c>
      <c r="AD98" s="28">
        <f t="shared" si="63"/>
        <v>-12450055.611377386</v>
      </c>
      <c r="AE98" s="28">
        <f t="shared" si="63"/>
        <v>-12104220.733283568</v>
      </c>
      <c r="AF98" s="28">
        <f t="shared" si="63"/>
        <v>-11767992.379581248</v>
      </c>
      <c r="AG98" s="28">
        <f t="shared" si="63"/>
        <v>-11441103.702370659</v>
      </c>
      <c r="AH98" s="28">
        <f t="shared" si="63"/>
        <v>-11123295.266193695</v>
      </c>
      <c r="AI98" s="28">
        <f t="shared" si="63"/>
        <v>-10814314.842132758</v>
      </c>
      <c r="AJ98" s="28">
        <f t="shared" si="63"/>
        <v>-10513917.20762907</v>
      </c>
      <c r="AK98" s="28">
        <f t="shared" si="63"/>
        <v>-10221863.951861596</v>
      </c>
      <c r="AL98" s="28">
        <f t="shared" si="63"/>
        <v>-9937923.2865321077</v>
      </c>
      <c r="AM98" s="28">
        <f t="shared" si="63"/>
        <v>-9661869.8619062155</v>
      </c>
    </row>
    <row r="99" spans="1:39" hidden="1" outlineLevel="2" x14ac:dyDescent="0.25">
      <c r="B99" s="55" t="s">
        <v>72</v>
      </c>
      <c r="C99" s="31"/>
      <c r="D99" s="54">
        <f>+D87</f>
        <v>-4.2828999999999999E-2</v>
      </c>
      <c r="E99" s="54">
        <f>+D99</f>
        <v>-4.2828999999999999E-2</v>
      </c>
      <c r="F99" s="54">
        <f t="shared" ref="F99:AM99" si="64">+E99</f>
        <v>-4.2828999999999999E-2</v>
      </c>
      <c r="G99" s="54">
        <f t="shared" si="64"/>
        <v>-4.2828999999999999E-2</v>
      </c>
      <c r="H99" s="54">
        <f t="shared" si="64"/>
        <v>-4.2828999999999999E-2</v>
      </c>
      <c r="I99" s="54">
        <f t="shared" si="64"/>
        <v>-4.2828999999999999E-2</v>
      </c>
      <c r="J99" s="54">
        <f t="shared" si="64"/>
        <v>-4.2828999999999999E-2</v>
      </c>
      <c r="K99" s="54">
        <f t="shared" si="64"/>
        <v>-4.2828999999999999E-2</v>
      </c>
      <c r="L99" s="54">
        <f t="shared" si="64"/>
        <v>-4.2828999999999999E-2</v>
      </c>
      <c r="M99" s="54">
        <f t="shared" si="64"/>
        <v>-4.2828999999999999E-2</v>
      </c>
      <c r="N99" s="54">
        <f t="shared" si="64"/>
        <v>-4.2828999999999999E-2</v>
      </c>
      <c r="O99" s="54">
        <f t="shared" si="64"/>
        <v>-4.2828999999999999E-2</v>
      </c>
      <c r="P99" s="54">
        <f t="shared" si="64"/>
        <v>-4.2828999999999999E-2</v>
      </c>
      <c r="Q99" s="54">
        <f t="shared" si="64"/>
        <v>-4.2828999999999999E-2</v>
      </c>
      <c r="R99" s="54">
        <f t="shared" si="64"/>
        <v>-4.2828999999999999E-2</v>
      </c>
      <c r="S99" s="54">
        <f t="shared" si="64"/>
        <v>-4.2828999999999999E-2</v>
      </c>
      <c r="T99" s="54">
        <f t="shared" si="64"/>
        <v>-4.2828999999999999E-2</v>
      </c>
      <c r="U99" s="54">
        <f t="shared" si="64"/>
        <v>-4.2828999999999999E-2</v>
      </c>
      <c r="V99" s="54">
        <f t="shared" si="64"/>
        <v>-4.2828999999999999E-2</v>
      </c>
      <c r="W99" s="54">
        <f t="shared" si="64"/>
        <v>-4.2828999999999999E-2</v>
      </c>
      <c r="X99" s="54">
        <f t="shared" si="64"/>
        <v>-4.2828999999999999E-2</v>
      </c>
      <c r="Y99" s="54">
        <f t="shared" si="64"/>
        <v>-4.2828999999999999E-2</v>
      </c>
      <c r="Z99" s="54">
        <f t="shared" si="64"/>
        <v>-4.2828999999999999E-2</v>
      </c>
      <c r="AA99" s="54">
        <f t="shared" si="64"/>
        <v>-4.2828999999999999E-2</v>
      </c>
      <c r="AB99" s="54">
        <f t="shared" si="64"/>
        <v>-4.2828999999999999E-2</v>
      </c>
      <c r="AC99" s="54">
        <f t="shared" si="64"/>
        <v>-4.2828999999999999E-2</v>
      </c>
      <c r="AD99" s="54">
        <f t="shared" si="64"/>
        <v>-4.2828999999999999E-2</v>
      </c>
      <c r="AE99" s="54">
        <f t="shared" si="64"/>
        <v>-4.2828999999999999E-2</v>
      </c>
      <c r="AF99" s="54">
        <f t="shared" si="64"/>
        <v>-4.2828999999999999E-2</v>
      </c>
      <c r="AG99" s="54">
        <f t="shared" si="64"/>
        <v>-4.2828999999999999E-2</v>
      </c>
      <c r="AH99" s="54">
        <f t="shared" si="64"/>
        <v>-4.2828999999999999E-2</v>
      </c>
      <c r="AI99" s="54">
        <f t="shared" si="64"/>
        <v>-4.2828999999999999E-2</v>
      </c>
      <c r="AJ99" s="54">
        <f t="shared" si="64"/>
        <v>-4.2828999999999999E-2</v>
      </c>
      <c r="AK99" s="54">
        <f t="shared" si="64"/>
        <v>-4.2828999999999999E-2</v>
      </c>
      <c r="AL99" s="54">
        <f t="shared" si="64"/>
        <v>-4.2828999999999999E-2</v>
      </c>
      <c r="AM99" s="54">
        <f t="shared" si="64"/>
        <v>-4.2828999999999999E-2</v>
      </c>
    </row>
    <row r="100" spans="1:39" hidden="1" outlineLevel="2" x14ac:dyDescent="0.25">
      <c r="B100" s="27" t="s">
        <v>39</v>
      </c>
      <c r="C100" s="27"/>
      <c r="D100" s="28">
        <f>+SUM(D96:$AM96)+SUM(D97:$AM97)+SUM(D99:$AM99)</f>
        <v>-594164556.37512898</v>
      </c>
      <c r="E100" s="28">
        <f>+SUM(E96:$AM96)+SUM(E97:$AM97)+SUM(E99:$AM99)</f>
        <v>-568266500.77674437</v>
      </c>
      <c r="F100" s="28">
        <f>+SUM(F96:$AM96)+SUM(F97:$AM97)+SUM(F99:$AM99)</f>
        <v>-543087835.61045861</v>
      </c>
      <c r="G100" s="28">
        <f>+SUM(G96:$AM96)+SUM(G97:$AM97)+SUM(G99:$AM99)</f>
        <v>-518608577.8087132</v>
      </c>
      <c r="H100" s="28">
        <f>+SUM(H96:$AM96)+SUM(H97:$AM97)+SUM(H99:$AM99)</f>
        <v>-494809299.38915986</v>
      </c>
      <c r="I100" s="28">
        <f>+SUM(I96:$AM96)+SUM(I97:$AM97)+SUM(I99:$AM99)</f>
        <v>-471671112.03562665</v>
      </c>
      <c r="J100" s="28">
        <f>+SUM(J96:$AM96)+SUM(J97:$AM97)+SUM(J99:$AM99)</f>
        <v>-449175652.10739088</v>
      </c>
      <c r="K100" s="28">
        <f>+SUM(K96:$AM96)+SUM(K97:$AM97)+SUM(K99:$AM99)</f>
        <v>-427305066.06486076</v>
      </c>
      <c r="L100" s="28">
        <f>+SUM(L96:$AM96)+SUM(L97:$AM97)+SUM(L99:$AM99)</f>
        <v>-406041996.30010015</v>
      </c>
      <c r="M100" s="28">
        <f>+SUM(M96:$AM96)+SUM(M97:$AM97)+SUM(M99:$AM99)</f>
        <v>-385369567.36094874</v>
      </c>
      <c r="N100" s="28">
        <f>+SUM(N96:$AM96)+SUM(N97:$AM97)+SUM(N99:$AM99)</f>
        <v>-365271372.55780625</v>
      </c>
      <c r="O100" s="28">
        <f>+SUM(O96:$AM96)+SUM(O97:$AM97)+SUM(O99:$AM99)</f>
        <v>-345731460.94245034</v>
      </c>
      <c r="P100" s="28">
        <f>+SUM(P96:$AM96)+SUM(P97:$AM97)+SUM(P99:$AM99)</f>
        <v>-326734324.64855343</v>
      </c>
      <c r="Q100" s="28">
        <f>+SUM(Q96:$AM96)+SUM(Q97:$AM97)+SUM(Q99:$AM99)</f>
        <v>-308264886.58385301</v>
      </c>
      <c r="R100" s="28">
        <f>+SUM(R96:$AM96)+SUM(R97:$AM97)+SUM(R99:$AM99)</f>
        <v>-290308488.46420437</v>
      </c>
      <c r="S100" s="28">
        <f>+SUM(S96:$AM96)+SUM(S97:$AM97)+SUM(S99:$AM99)</f>
        <v>-272850879.18002307</v>
      </c>
      <c r="T100" s="28">
        <f>+SUM(T96:$AM96)+SUM(T97:$AM97)+SUM(T99:$AM99)</f>
        <v>-255878203.48587927</v>
      </c>
      <c r="U100" s="28">
        <f>+SUM(U96:$AM96)+SUM(U97:$AM97)+SUM(U99:$AM99)</f>
        <v>-239376991.00427204</v>
      </c>
      <c r="V100" s="28">
        <f>+SUM(V96:$AM96)+SUM(V97:$AM97)+SUM(V99:$AM99)</f>
        <v>-223334145.53485307</v>
      </c>
      <c r="W100" s="28">
        <f>+SUM(W96:$AM96)+SUM(W97:$AM97)+SUM(W99:$AM99)</f>
        <v>-207736934.66061717</v>
      </c>
      <c r="X100" s="28">
        <f>+SUM(X96:$AM96)+SUM(X97:$AM97)+SUM(X99:$AM99)</f>
        <v>-192572979.64280924</v>
      </c>
      <c r="Y100" s="28">
        <f>+SUM(Y96:$AM96)+SUM(Y97:$AM97)+SUM(Y99:$AM99)</f>
        <v>-177830245.59652853</v>
      </c>
      <c r="Z100" s="28">
        <f>+SUM(Z96:$AM96)+SUM(Z97:$AM97)+SUM(Z99:$AM99)</f>
        <v>-163497031.93923256</v>
      </c>
      <c r="AA100" s="28">
        <f>+SUM(AA96:$AM96)+SUM(AA97:$AM97)+SUM(AA99:$AM99)</f>
        <v>-149561963.10456064</v>
      </c>
      <c r="AB100" s="28">
        <f>+SUM(AB96:$AM96)+SUM(AB97:$AM97)+SUM(AB99:$AM99)</f>
        <v>-136013979.5141066</v>
      </c>
      <c r="AC100" s="28">
        <f>+SUM(AC96:$AM96)+SUM(AC97:$AM97)+SUM(AC99:$AM99)</f>
        <v>-122842328.79997548</v>
      </c>
      <c r="AD100" s="28">
        <f>+SUM(AD96:$AM96)+SUM(AD97:$AM97)+SUM(AD99:$AM99)</f>
        <v>-110036557.27115831</v>
      </c>
      <c r="AE100" s="28">
        <f>+SUM(AE96:$AM96)+SUM(AE97:$AM97)+SUM(AE99:$AM99)</f>
        <v>-97586501.616951913</v>
      </c>
      <c r="AF100" s="28">
        <f>+SUM(AF96:$AM96)+SUM(AF97:$AM97)+SUM(AF99:$AM99)</f>
        <v>-85482280.840839341</v>
      </c>
      <c r="AG100" s="28">
        <f>+SUM(AG96:$AM96)+SUM(AG97:$AM97)+SUM(AG99:$AM99)</f>
        <v>-73714288.418429092</v>
      </c>
      <c r="AH100" s="28">
        <f>+SUM(AH96:$AM96)+SUM(AH97:$AM97)+SUM(AH99:$AM99)</f>
        <v>-62273184.673229441</v>
      </c>
      <c r="AI100" s="28">
        <f>+SUM(AI96:$AM96)+SUM(AI97:$AM97)+SUM(AI99:$AM99)</f>
        <v>-51149889.364206746</v>
      </c>
      <c r="AJ100" s="28">
        <f>+SUM(AJ96:$AM96)+SUM(AJ97:$AM97)+SUM(AJ99:$AM99)</f>
        <v>-40335574.479244985</v>
      </c>
      <c r="AK100" s="28">
        <f>+SUM(AK96:$AM96)+SUM(AK97:$AM97)+SUM(AK99:$AM99)</f>
        <v>-29821657.228786919</v>
      </c>
      <c r="AL100" s="28">
        <f>+SUM(AL96:$AM96)+SUM(AL97:$AM97)+SUM(AL99:$AM99)</f>
        <v>-19599793.234096322</v>
      </c>
      <c r="AM100" s="28">
        <f>+SUM(AM96:$AM96)+SUM(AM97:$AM97)+SUM(AM99:$AM99)</f>
        <v>-9661869.904735215</v>
      </c>
    </row>
    <row r="101" spans="1:39" hidden="1" outlineLevel="2" x14ac:dyDescent="0.25">
      <c r="B101" s="27" t="s">
        <v>40</v>
      </c>
      <c r="C101" s="28"/>
      <c r="D101" s="28">
        <f t="shared" ref="D101:AM101" si="65">+D100*$C$7/1000000</f>
        <v>-712997.46765015484</v>
      </c>
      <c r="E101" s="28">
        <f t="shared" si="65"/>
        <v>-681919.80093209329</v>
      </c>
      <c r="F101" s="28">
        <f t="shared" si="65"/>
        <v>-651705.40273255028</v>
      </c>
      <c r="G101" s="28">
        <f t="shared" si="65"/>
        <v>-622330.29337045585</v>
      </c>
      <c r="H101" s="28">
        <f t="shared" si="65"/>
        <v>-593771.15926699177</v>
      </c>
      <c r="I101" s="28">
        <f t="shared" si="65"/>
        <v>-566005.33444275195</v>
      </c>
      <c r="J101" s="28">
        <f t="shared" si="65"/>
        <v>-539010.78252886911</v>
      </c>
      <c r="K101" s="28">
        <f t="shared" si="65"/>
        <v>-512766.07927783288</v>
      </c>
      <c r="L101" s="28">
        <f t="shared" si="65"/>
        <v>-487250.39556012017</v>
      </c>
      <c r="M101" s="28">
        <f t="shared" si="65"/>
        <v>-462443.48083313851</v>
      </c>
      <c r="N101" s="28">
        <f t="shared" si="65"/>
        <v>-438325.64706936746</v>
      </c>
      <c r="O101" s="28">
        <f t="shared" si="65"/>
        <v>-414877.75313094043</v>
      </c>
      <c r="P101" s="28">
        <f t="shared" si="65"/>
        <v>-392081.18957826408</v>
      </c>
      <c r="Q101" s="28">
        <f t="shared" si="65"/>
        <v>-369917.86390062358</v>
      </c>
      <c r="R101" s="28">
        <f t="shared" si="65"/>
        <v>-348370.18615704525</v>
      </c>
      <c r="S101" s="28">
        <f t="shared" si="65"/>
        <v>-327421.05501602771</v>
      </c>
      <c r="T101" s="28">
        <f t="shared" si="65"/>
        <v>-307053.8441830551</v>
      </c>
      <c r="U101" s="28">
        <f t="shared" si="65"/>
        <v>-287252.38920512644</v>
      </c>
      <c r="V101" s="28">
        <f t="shared" si="65"/>
        <v>-268000.97464182368</v>
      </c>
      <c r="W101" s="28">
        <f t="shared" si="65"/>
        <v>-249284.3215927406</v>
      </c>
      <c r="X101" s="28">
        <f t="shared" si="65"/>
        <v>-231087.5755713711</v>
      </c>
      <c r="Y101" s="28">
        <f t="shared" si="65"/>
        <v>-213396.29471583423</v>
      </c>
      <c r="Z101" s="28">
        <f t="shared" si="65"/>
        <v>-196196.43832707906</v>
      </c>
      <c r="AA101" s="28">
        <f t="shared" si="65"/>
        <v>-179474.35572547276</v>
      </c>
      <c r="AB101" s="28">
        <f t="shared" si="65"/>
        <v>-163216.77541692791</v>
      </c>
      <c r="AC101" s="28">
        <f t="shared" si="65"/>
        <v>-147410.79455997059</v>
      </c>
      <c r="AD101" s="28">
        <f t="shared" si="65"/>
        <v>-132043.86872538997</v>
      </c>
      <c r="AE101" s="28">
        <f t="shared" si="65"/>
        <v>-117103.80194034229</v>
      </c>
      <c r="AF101" s="28">
        <f t="shared" si="65"/>
        <v>-102578.73700900721</v>
      </c>
      <c r="AG101" s="28">
        <f t="shared" si="65"/>
        <v>-88457.146102114915</v>
      </c>
      <c r="AH101" s="28">
        <f t="shared" si="65"/>
        <v>-74727.821607875332</v>
      </c>
      <c r="AI101" s="28">
        <f t="shared" si="65"/>
        <v>-61379.867237048093</v>
      </c>
      <c r="AJ101" s="28">
        <f t="shared" si="65"/>
        <v>-48402.689375093978</v>
      </c>
      <c r="AK101" s="28">
        <f t="shared" si="65"/>
        <v>-35785.988674544307</v>
      </c>
      <c r="AL101" s="28">
        <f t="shared" si="65"/>
        <v>-23519.751880915588</v>
      </c>
      <c r="AM101" s="28">
        <f t="shared" si="65"/>
        <v>-11594.243885682259</v>
      </c>
    </row>
    <row r="102" spans="1:39" hidden="1" outlineLevel="2" x14ac:dyDescent="0.25">
      <c r="B102" s="27" t="s">
        <v>41</v>
      </c>
      <c r="C102" s="28">
        <f>+C95</f>
        <v>701000000</v>
      </c>
      <c r="D102" s="28">
        <f>+D101+D98+D99</f>
        <v>-26611053.066034783</v>
      </c>
      <c r="E102" s="28">
        <f t="shared" ref="E102:AL102" si="66">+E101+E98+E99</f>
        <v>-25860584.967217952</v>
      </c>
      <c r="F102" s="28">
        <f t="shared" si="66"/>
        <v>-25130963.204477943</v>
      </c>
      <c r="G102" s="28">
        <f t="shared" si="66"/>
        <v>-24421608.71292372</v>
      </c>
      <c r="H102" s="28">
        <f t="shared" si="66"/>
        <v>-23731958.512800142</v>
      </c>
      <c r="I102" s="28">
        <f t="shared" si="66"/>
        <v>-23061465.262678567</v>
      </c>
      <c r="J102" s="28">
        <f t="shared" si="66"/>
        <v>-22409596.825058937</v>
      </c>
      <c r="K102" s="28">
        <f t="shared" si="66"/>
        <v>-21775835.844038427</v>
      </c>
      <c r="L102" s="28">
        <f t="shared" si="66"/>
        <v>-21159679.334711503</v>
      </c>
      <c r="M102" s="28">
        <f t="shared" si="66"/>
        <v>-20560638.283975568</v>
      </c>
      <c r="N102" s="28">
        <f t="shared" si="66"/>
        <v>-19978237.262425311</v>
      </c>
      <c r="O102" s="28">
        <f t="shared" si="66"/>
        <v>-19412014.0470278</v>
      </c>
      <c r="P102" s="28">
        <f t="shared" si="66"/>
        <v>-18861519.254278794</v>
      </c>
      <c r="Q102" s="28">
        <f t="shared" si="66"/>
        <v>-18326315.98354917</v>
      </c>
      <c r="R102" s="28">
        <f t="shared" si="66"/>
        <v>-17805979.470338378</v>
      </c>
      <c r="S102" s="28">
        <f t="shared" si="66"/>
        <v>-17300096.749159798</v>
      </c>
      <c r="T102" s="28">
        <f t="shared" si="66"/>
        <v>-16808266.325790305</v>
      </c>
      <c r="U102" s="28">
        <f t="shared" si="66"/>
        <v>-16330097.858624091</v>
      </c>
      <c r="V102" s="28">
        <f t="shared" si="66"/>
        <v>-15865211.848877734</v>
      </c>
      <c r="W102" s="28">
        <f t="shared" si="66"/>
        <v>-15413239.339400681</v>
      </c>
      <c r="X102" s="28">
        <f t="shared" si="66"/>
        <v>-14973821.621852119</v>
      </c>
      <c r="Y102" s="28">
        <f t="shared" si="66"/>
        <v>-14546609.952011812</v>
      </c>
      <c r="Z102" s="28">
        <f t="shared" si="66"/>
        <v>-14131265.272998972</v>
      </c>
      <c r="AA102" s="28">
        <f t="shared" si="66"/>
        <v>-13727457.946179507</v>
      </c>
      <c r="AB102" s="28">
        <f t="shared" si="66"/>
        <v>-13334867.489548042</v>
      </c>
      <c r="AC102" s="28">
        <f t="shared" si="66"/>
        <v>-12953182.323377138</v>
      </c>
      <c r="AD102" s="28">
        <f t="shared" si="66"/>
        <v>-12582099.522931775</v>
      </c>
      <c r="AE102" s="28">
        <f t="shared" si="66"/>
        <v>-12221324.57805291</v>
      </c>
      <c r="AF102" s="28">
        <f t="shared" si="66"/>
        <v>-11870571.159419255</v>
      </c>
      <c r="AG102" s="28">
        <f t="shared" si="66"/>
        <v>-11529560.891301773</v>
      </c>
      <c r="AH102" s="28">
        <f t="shared" si="66"/>
        <v>-11198023.13063057</v>
      </c>
      <c r="AI102" s="28">
        <f t="shared" si="66"/>
        <v>-10875694.752198806</v>
      </c>
      <c r="AJ102" s="28">
        <f t="shared" si="66"/>
        <v>-10562319.939833162</v>
      </c>
      <c r="AK102" s="28">
        <f t="shared" si="66"/>
        <v>-10257649.983365139</v>
      </c>
      <c r="AL102" s="28">
        <f t="shared" si="66"/>
        <v>-9961443.081242023</v>
      </c>
      <c r="AM102" s="57">
        <f>+AM101+AM98+AM99-AM95</f>
        <v>-263933197.35667852</v>
      </c>
    </row>
    <row r="103" spans="1:39" ht="15.75" hidden="1" outlineLevel="1" thickBot="1" x14ac:dyDescent="0.3">
      <c r="B103" s="53">
        <f>+(C103+1)^12-1</f>
        <v>0.12522409839458959</v>
      </c>
      <c r="C103" s="50">
        <f>+IRR(C102:AM102)</f>
        <v>9.8803426382441106E-3</v>
      </c>
    </row>
    <row r="104" spans="1:39" hidden="1" collapsed="1" x14ac:dyDescent="0.25"/>
    <row r="105" spans="1:39" hidden="1" x14ac:dyDescent="0.25"/>
    <row r="106" spans="1:39" hidden="1" x14ac:dyDescent="0.25"/>
    <row r="107" spans="1:39" hidden="1" x14ac:dyDescent="0.25"/>
    <row r="108" spans="1:39" hidden="1" x14ac:dyDescent="0.25"/>
    <row r="109" spans="1:39" hidden="1" x14ac:dyDescent="0.25"/>
    <row r="111" spans="1:39" ht="18.75" x14ac:dyDescent="0.3">
      <c r="A111">
        <v>12</v>
      </c>
      <c r="B111" s="30" t="s">
        <v>66</v>
      </c>
      <c r="C111" s="29">
        <v>0</v>
      </c>
      <c r="D111" s="29">
        <v>1</v>
      </c>
      <c r="E111" s="29">
        <f>+D111+1</f>
        <v>2</v>
      </c>
      <c r="F111" s="29">
        <f t="shared" ref="F111:O111" si="67">+E111+1</f>
        <v>3</v>
      </c>
      <c r="G111" s="29">
        <f t="shared" si="67"/>
        <v>4</v>
      </c>
      <c r="H111" s="29">
        <f t="shared" si="67"/>
        <v>5</v>
      </c>
      <c r="I111" s="29">
        <f t="shared" si="67"/>
        <v>6</v>
      </c>
      <c r="J111" s="29">
        <f t="shared" si="67"/>
        <v>7</v>
      </c>
      <c r="K111" s="29">
        <f t="shared" si="67"/>
        <v>8</v>
      </c>
      <c r="L111" s="29">
        <f t="shared" si="67"/>
        <v>9</v>
      </c>
      <c r="M111" s="29">
        <f t="shared" si="67"/>
        <v>10</v>
      </c>
      <c r="N111" s="29">
        <f t="shared" si="67"/>
        <v>11</v>
      </c>
      <c r="O111" s="29">
        <f t="shared" si="67"/>
        <v>12</v>
      </c>
    </row>
    <row r="112" spans="1:39" x14ac:dyDescent="0.25">
      <c r="B112" s="27" t="s">
        <v>60</v>
      </c>
      <c r="C112" s="5">
        <f>+$C$5</f>
        <v>701000000</v>
      </c>
      <c r="D112" s="28">
        <f>+C112+D114</f>
        <v>642583333.33333337</v>
      </c>
      <c r="E112" s="28">
        <f>+D112+E114</f>
        <v>584166666.66666675</v>
      </c>
      <c r="F112" s="28">
        <f t="shared" ref="F112:O112" si="68">+E112+F114</f>
        <v>525750000.00000006</v>
      </c>
      <c r="G112" s="28">
        <f t="shared" si="68"/>
        <v>467333333.33333337</v>
      </c>
      <c r="H112" s="28">
        <f t="shared" si="68"/>
        <v>408916666.66666669</v>
      </c>
      <c r="I112" s="28">
        <f t="shared" si="68"/>
        <v>350500000</v>
      </c>
      <c r="J112" s="28">
        <f t="shared" si="68"/>
        <v>292083333.33333331</v>
      </c>
      <c r="K112" s="28">
        <f t="shared" si="68"/>
        <v>233666666.66666666</v>
      </c>
      <c r="L112" s="28">
        <f t="shared" si="68"/>
        <v>175250000</v>
      </c>
      <c r="M112" s="28">
        <f t="shared" si="68"/>
        <v>116833333.33333334</v>
      </c>
      <c r="N112" s="28">
        <f t="shared" si="68"/>
        <v>58416666.666666679</v>
      </c>
      <c r="O112" s="28">
        <f t="shared" si="68"/>
        <v>0</v>
      </c>
    </row>
    <row r="113" spans="1:27" x14ac:dyDescent="0.25">
      <c r="B113" s="27" t="s">
        <v>37</v>
      </c>
      <c r="D113" s="28">
        <f>-C$112*$C$14</f>
        <v>-6133750.0000000251</v>
      </c>
      <c r="E113" s="28">
        <f>-D$112*$C$14</f>
        <v>-5622604.1666666903</v>
      </c>
      <c r="F113" s="28">
        <f>-E$112*$C$14</f>
        <v>-5111458.3333333544</v>
      </c>
      <c r="G113" s="28">
        <f>-F$112*$C$14</f>
        <v>-4600312.5000000196</v>
      </c>
      <c r="H113" s="28">
        <f t="shared" ref="H113:N113" si="69">-G$112*$C$14</f>
        <v>-4089166.6666666837</v>
      </c>
      <c r="I113" s="28">
        <f t="shared" si="69"/>
        <v>-3578020.8333333479</v>
      </c>
      <c r="J113" s="28">
        <f t="shared" si="69"/>
        <v>-3066875.0000000126</v>
      </c>
      <c r="K113" s="28">
        <f t="shared" si="69"/>
        <v>-2555729.1666666768</v>
      </c>
      <c r="L113" s="28">
        <f t="shared" si="69"/>
        <v>-2044583.3333333416</v>
      </c>
      <c r="M113" s="28">
        <f t="shared" si="69"/>
        <v>-1533437.5000000063</v>
      </c>
      <c r="N113" s="28">
        <f t="shared" si="69"/>
        <v>-1022291.6666666709</v>
      </c>
      <c r="O113" s="28">
        <f>-N$112*$C$14</f>
        <v>-511145.83333333553</v>
      </c>
    </row>
    <row r="114" spans="1:27" x14ac:dyDescent="0.25">
      <c r="B114" s="27" t="s">
        <v>36</v>
      </c>
      <c r="D114" s="28">
        <f>-$C$112/$A111</f>
        <v>-58416666.666666664</v>
      </c>
      <c r="E114" s="28">
        <f>-$C$62/$A111</f>
        <v>-58416666.666666664</v>
      </c>
      <c r="F114" s="28">
        <f t="shared" ref="F114:O114" si="70">-$C$62/$A111</f>
        <v>-58416666.666666664</v>
      </c>
      <c r="G114" s="28">
        <f t="shared" si="70"/>
        <v>-58416666.666666664</v>
      </c>
      <c r="H114" s="28">
        <f t="shared" si="70"/>
        <v>-58416666.666666664</v>
      </c>
      <c r="I114" s="28">
        <f t="shared" si="70"/>
        <v>-58416666.666666664</v>
      </c>
      <c r="J114" s="28">
        <f t="shared" si="70"/>
        <v>-58416666.666666664</v>
      </c>
      <c r="K114" s="28">
        <f t="shared" si="70"/>
        <v>-58416666.666666664</v>
      </c>
      <c r="L114" s="28">
        <f t="shared" si="70"/>
        <v>-58416666.666666664</v>
      </c>
      <c r="M114" s="28">
        <f t="shared" si="70"/>
        <v>-58416666.666666664</v>
      </c>
      <c r="N114" s="28">
        <f t="shared" si="70"/>
        <v>-58416666.666666664</v>
      </c>
      <c r="O114" s="28">
        <f t="shared" si="70"/>
        <v>-58416666.666666664</v>
      </c>
    </row>
    <row r="115" spans="1:27" x14ac:dyDescent="0.25">
      <c r="B115" s="27" t="s">
        <v>38</v>
      </c>
      <c r="D115" s="28">
        <f>+D114+D113</f>
        <v>-64550416.666666687</v>
      </c>
      <c r="E115" s="28">
        <f t="shared" ref="E115:O115" si="71">+E114+E113</f>
        <v>-64039270.833333358</v>
      </c>
      <c r="F115" s="28">
        <f t="shared" si="71"/>
        <v>-63528125.000000015</v>
      </c>
      <c r="G115" s="28">
        <f t="shared" si="71"/>
        <v>-63016979.166666687</v>
      </c>
      <c r="H115" s="28">
        <f t="shared" si="71"/>
        <v>-62505833.333333351</v>
      </c>
      <c r="I115" s="28">
        <f t="shared" si="71"/>
        <v>-61994687.500000015</v>
      </c>
      <c r="J115" s="28">
        <f t="shared" si="71"/>
        <v>-61483541.666666679</v>
      </c>
      <c r="K115" s="28">
        <f t="shared" si="71"/>
        <v>-60972395.833333343</v>
      </c>
      <c r="L115" s="28">
        <f t="shared" si="71"/>
        <v>-60461250.000000007</v>
      </c>
      <c r="M115" s="28">
        <f t="shared" si="71"/>
        <v>-59950104.166666672</v>
      </c>
      <c r="N115" s="28">
        <f t="shared" si="71"/>
        <v>-59438958.333333336</v>
      </c>
      <c r="O115" s="28">
        <f t="shared" si="71"/>
        <v>-58927812.5</v>
      </c>
    </row>
    <row r="116" spans="1:27" x14ac:dyDescent="0.25">
      <c r="B116" s="27" t="s">
        <v>39</v>
      </c>
      <c r="D116" s="28">
        <f>+SUM(D113:$O113)+SUM(D114:$O114)</f>
        <v>-740869375.00000012</v>
      </c>
      <c r="E116" s="28">
        <f>+SUM(E113:$O113)+SUM(E114:$O114)</f>
        <v>-676318958.33333349</v>
      </c>
      <c r="F116" s="28">
        <f>+SUM(F113:$O113)+SUM(F114:$O114)</f>
        <v>-612279687.50000024</v>
      </c>
      <c r="G116" s="28">
        <f>+SUM(G113:$O113)+SUM(G114:$O114)</f>
        <v>-548751562.50000012</v>
      </c>
      <c r="H116" s="28">
        <f>+SUM(H113:$O113)+SUM(H114:$O114)</f>
        <v>-485734583.33333343</v>
      </c>
      <c r="I116" s="28">
        <f>+SUM(I113:$O113)+SUM(I114:$O114)</f>
        <v>-423228750.00000006</v>
      </c>
      <c r="J116" s="28">
        <f>+SUM(J113:$O113)+SUM(J114:$O114)</f>
        <v>-361234062.50000006</v>
      </c>
      <c r="K116" s="28">
        <f>+SUM(K113:$O113)+SUM(K114:$O114)</f>
        <v>-299750520.83333337</v>
      </c>
      <c r="L116" s="28">
        <f>+SUM(L113:$O113)+SUM(L114:$O114)</f>
        <v>-238778125</v>
      </c>
      <c r="M116" s="28">
        <f>+SUM(M113:$O113)+SUM(M114:$O114)</f>
        <v>-178316875</v>
      </c>
      <c r="N116" s="28">
        <f>+SUM(N113:$O113)+SUM(N114:$O114)</f>
        <v>-118366770.83333333</v>
      </c>
      <c r="O116" s="28">
        <f>+SUM(O113:$O113)+SUM(O114:$O114)</f>
        <v>-58927812.5</v>
      </c>
    </row>
    <row r="117" spans="1:27" x14ac:dyDescent="0.25">
      <c r="B117" s="27" t="s">
        <v>40</v>
      </c>
      <c r="D117" s="28">
        <f>+D116*$C$7/1000000</f>
        <v>-889043.25000000012</v>
      </c>
      <c r="E117" s="28">
        <f t="shared" ref="E117:O117" si="72">+E116*$C$7/1000000</f>
        <v>-811582.75000000023</v>
      </c>
      <c r="F117" s="28">
        <f t="shared" si="72"/>
        <v>-734735.62500000023</v>
      </c>
      <c r="G117" s="28">
        <f t="shared" si="72"/>
        <v>-658501.87500000012</v>
      </c>
      <c r="H117" s="28">
        <f t="shared" si="72"/>
        <v>-582881.50000000012</v>
      </c>
      <c r="I117" s="28">
        <f t="shared" si="72"/>
        <v>-507874.50000000006</v>
      </c>
      <c r="J117" s="28">
        <f t="shared" si="72"/>
        <v>-433480.87500000006</v>
      </c>
      <c r="K117" s="28">
        <f t="shared" si="72"/>
        <v>-359700.62500000006</v>
      </c>
      <c r="L117" s="28">
        <f t="shared" si="72"/>
        <v>-286533.75</v>
      </c>
      <c r="M117" s="28">
        <f t="shared" si="72"/>
        <v>-213980.25</v>
      </c>
      <c r="N117" s="28">
        <f t="shared" si="72"/>
        <v>-142040.125</v>
      </c>
      <c r="O117" s="28">
        <f t="shared" si="72"/>
        <v>-70713.375</v>
      </c>
    </row>
    <row r="118" spans="1:27" ht="15.75" thickBot="1" x14ac:dyDescent="0.3">
      <c r="B118" s="48" t="s">
        <v>41</v>
      </c>
      <c r="C118" s="5">
        <f>+$C$5</f>
        <v>701000000</v>
      </c>
      <c r="D118" s="28">
        <f>+D117+D115</f>
        <v>-65439459.916666687</v>
      </c>
      <c r="E118" s="28">
        <f t="shared" ref="E118:O118" si="73">+E117+E115</f>
        <v>-64850853.583333358</v>
      </c>
      <c r="F118" s="28">
        <f t="shared" si="73"/>
        <v>-64262860.625000015</v>
      </c>
      <c r="G118" s="28">
        <f t="shared" si="73"/>
        <v>-63675481.041666687</v>
      </c>
      <c r="H118" s="28">
        <f t="shared" si="73"/>
        <v>-63088714.833333351</v>
      </c>
      <c r="I118" s="28">
        <f t="shared" si="73"/>
        <v>-62502562.000000015</v>
      </c>
      <c r="J118" s="28">
        <f t="shared" si="73"/>
        <v>-61917022.541666679</v>
      </c>
      <c r="K118" s="28">
        <f t="shared" si="73"/>
        <v>-61332096.458333343</v>
      </c>
      <c r="L118" s="28">
        <f t="shared" si="73"/>
        <v>-60747783.750000007</v>
      </c>
      <c r="M118" s="28">
        <f t="shared" si="73"/>
        <v>-60164084.416666672</v>
      </c>
      <c r="N118" s="28">
        <f t="shared" si="73"/>
        <v>-59580998.458333336</v>
      </c>
      <c r="O118" s="28">
        <f t="shared" si="73"/>
        <v>-58998525.875</v>
      </c>
    </row>
    <row r="119" spans="1:27" ht="15.75" thickBot="1" x14ac:dyDescent="0.3">
      <c r="B119" s="51">
        <f>+(C119+1)^12-1</f>
        <v>0.12681757526569704</v>
      </c>
      <c r="C119" s="50">
        <f>+IRR(C118:O118)</f>
        <v>9.9994431671905915E-3</v>
      </c>
    </row>
    <row r="120" spans="1:27" x14ac:dyDescent="0.25">
      <c r="B120" s="1" t="s">
        <v>104</v>
      </c>
      <c r="C120" s="1" t="s">
        <v>105</v>
      </c>
    </row>
    <row r="121" spans="1:27" ht="18.75" x14ac:dyDescent="0.3">
      <c r="A121">
        <v>24</v>
      </c>
      <c r="B121" s="30" t="s">
        <v>66</v>
      </c>
      <c r="C121" s="29">
        <v>0</v>
      </c>
      <c r="D121" s="29">
        <v>1</v>
      </c>
      <c r="E121" s="29">
        <f>+D121+1</f>
        <v>2</v>
      </c>
      <c r="F121" s="29">
        <f t="shared" ref="F121:AA121" si="74">+E121+1</f>
        <v>3</v>
      </c>
      <c r="G121" s="29">
        <f t="shared" si="74"/>
        <v>4</v>
      </c>
      <c r="H121" s="29">
        <f t="shared" si="74"/>
        <v>5</v>
      </c>
      <c r="I121" s="29">
        <f t="shared" si="74"/>
        <v>6</v>
      </c>
      <c r="J121" s="29">
        <f t="shared" si="74"/>
        <v>7</v>
      </c>
      <c r="K121" s="29">
        <f t="shared" si="74"/>
        <v>8</v>
      </c>
      <c r="L121" s="29">
        <f t="shared" si="74"/>
        <v>9</v>
      </c>
      <c r="M121" s="29">
        <f t="shared" si="74"/>
        <v>10</v>
      </c>
      <c r="N121" s="29">
        <f t="shared" si="74"/>
        <v>11</v>
      </c>
      <c r="O121" s="29">
        <f t="shared" si="74"/>
        <v>12</v>
      </c>
      <c r="P121" s="29">
        <f t="shared" si="74"/>
        <v>13</v>
      </c>
      <c r="Q121" s="29">
        <f t="shared" si="74"/>
        <v>14</v>
      </c>
      <c r="R121" s="29">
        <f t="shared" si="74"/>
        <v>15</v>
      </c>
      <c r="S121" s="29">
        <f t="shared" si="74"/>
        <v>16</v>
      </c>
      <c r="T121" s="29">
        <f t="shared" si="74"/>
        <v>17</v>
      </c>
      <c r="U121" s="29">
        <f t="shared" si="74"/>
        <v>18</v>
      </c>
      <c r="V121" s="29">
        <f t="shared" si="74"/>
        <v>19</v>
      </c>
      <c r="W121" s="29">
        <f t="shared" si="74"/>
        <v>20</v>
      </c>
      <c r="X121" s="29">
        <f t="shared" si="74"/>
        <v>21</v>
      </c>
      <c r="Y121" s="29">
        <f t="shared" si="74"/>
        <v>22</v>
      </c>
      <c r="Z121" s="29">
        <f t="shared" si="74"/>
        <v>23</v>
      </c>
      <c r="AA121" s="29">
        <f t="shared" si="74"/>
        <v>24</v>
      </c>
    </row>
    <row r="122" spans="1:27" x14ac:dyDescent="0.25">
      <c r="B122" s="27" t="s">
        <v>60</v>
      </c>
      <c r="C122" s="5">
        <f>+$C$5</f>
        <v>701000000</v>
      </c>
      <c r="D122" s="28">
        <f>+C122+D124</f>
        <v>671791666.66666663</v>
      </c>
      <c r="E122" s="28">
        <f>+D122+E124</f>
        <v>642583333.33333325</v>
      </c>
      <c r="F122" s="28">
        <f>+E122+F124</f>
        <v>613374999.99999988</v>
      </c>
      <c r="G122" s="28">
        <f>+F122+G124</f>
        <v>584166666.66666651</v>
      </c>
      <c r="H122" s="28">
        <f t="shared" ref="H122:Z122" si="75">+G122+H124</f>
        <v>554958333.33333313</v>
      </c>
      <c r="I122" s="28">
        <f t="shared" si="75"/>
        <v>525749999.99999982</v>
      </c>
      <c r="J122" s="28">
        <f t="shared" si="75"/>
        <v>496541666.66666651</v>
      </c>
      <c r="K122" s="28">
        <f t="shared" si="75"/>
        <v>467333333.33333319</v>
      </c>
      <c r="L122" s="28">
        <f t="shared" si="75"/>
        <v>438124999.99999988</v>
      </c>
      <c r="M122" s="28">
        <f t="shared" si="75"/>
        <v>408916666.66666657</v>
      </c>
      <c r="N122" s="28">
        <f t="shared" si="75"/>
        <v>379708333.33333325</v>
      </c>
      <c r="O122" s="28">
        <f t="shared" si="75"/>
        <v>350499999.99999994</v>
      </c>
      <c r="P122" s="28">
        <f t="shared" si="75"/>
        <v>321291666.66666663</v>
      </c>
      <c r="Q122" s="28">
        <f t="shared" si="75"/>
        <v>292083333.33333331</v>
      </c>
      <c r="R122" s="28">
        <f t="shared" si="75"/>
        <v>262874999.99999997</v>
      </c>
      <c r="S122" s="28">
        <f t="shared" si="75"/>
        <v>233666666.66666663</v>
      </c>
      <c r="T122" s="28">
        <f t="shared" si="75"/>
        <v>204458333.33333328</v>
      </c>
      <c r="U122" s="28">
        <f t="shared" si="75"/>
        <v>175249999.99999994</v>
      </c>
      <c r="V122" s="28">
        <f t="shared" si="75"/>
        <v>146041666.6666666</v>
      </c>
      <c r="W122" s="28">
        <f t="shared" si="75"/>
        <v>116833333.33333327</v>
      </c>
      <c r="X122" s="28">
        <f t="shared" si="75"/>
        <v>87624999.99999994</v>
      </c>
      <c r="Y122" s="28">
        <f t="shared" si="75"/>
        <v>58416666.666666612</v>
      </c>
      <c r="Z122" s="28">
        <f t="shared" si="75"/>
        <v>29208333.33333328</v>
      </c>
      <c r="AA122" s="28">
        <f>+Z122+AA124</f>
        <v>-5.2154064178466797E-8</v>
      </c>
    </row>
    <row r="123" spans="1:27" x14ac:dyDescent="0.25">
      <c r="B123" s="27" t="s">
        <v>37</v>
      </c>
      <c r="D123" s="28">
        <f>-C$122*$C$14</f>
        <v>-6133750.0000000251</v>
      </c>
      <c r="E123" s="28">
        <f t="shared" ref="E123:AA123" si="76">-D$122*$C$14</f>
        <v>-5878177.0833333572</v>
      </c>
      <c r="F123" s="28">
        <f t="shared" si="76"/>
        <v>-5622604.1666666884</v>
      </c>
      <c r="G123" s="28">
        <f t="shared" si="76"/>
        <v>-5367031.2500000205</v>
      </c>
      <c r="H123" s="28">
        <f t="shared" si="76"/>
        <v>-5111458.3333333526</v>
      </c>
      <c r="I123" s="28">
        <f t="shared" si="76"/>
        <v>-4855885.4166666847</v>
      </c>
      <c r="J123" s="28">
        <f t="shared" si="76"/>
        <v>-4600312.5000000168</v>
      </c>
      <c r="K123" s="28">
        <f t="shared" si="76"/>
        <v>-4344739.5833333498</v>
      </c>
      <c r="L123" s="28">
        <f t="shared" si="76"/>
        <v>-4089166.6666666819</v>
      </c>
      <c r="M123" s="28">
        <f t="shared" si="76"/>
        <v>-3833593.7500000144</v>
      </c>
      <c r="N123" s="28">
        <f t="shared" si="76"/>
        <v>-3578020.833333347</v>
      </c>
      <c r="O123" s="28">
        <f t="shared" si="76"/>
        <v>-3322447.9166666795</v>
      </c>
      <c r="P123" s="28">
        <f t="shared" si="76"/>
        <v>-3066875.0000000121</v>
      </c>
      <c r="Q123" s="28">
        <f t="shared" si="76"/>
        <v>-2811302.0833333442</v>
      </c>
      <c r="R123" s="28">
        <f t="shared" si="76"/>
        <v>-2555729.1666666768</v>
      </c>
      <c r="S123" s="28">
        <f t="shared" si="76"/>
        <v>-2300156.2500000088</v>
      </c>
      <c r="T123" s="28">
        <f t="shared" si="76"/>
        <v>-2044583.3333333412</v>
      </c>
      <c r="U123" s="28">
        <f t="shared" si="76"/>
        <v>-1789010.4166666735</v>
      </c>
      <c r="V123" s="28">
        <f t="shared" si="76"/>
        <v>-1533437.5000000058</v>
      </c>
      <c r="W123" s="28">
        <f t="shared" si="76"/>
        <v>-1277864.5833333379</v>
      </c>
      <c r="X123" s="28">
        <f t="shared" si="76"/>
        <v>-1022291.6666666702</v>
      </c>
      <c r="Y123" s="28">
        <f t="shared" si="76"/>
        <v>-766718.75000000256</v>
      </c>
      <c r="Z123" s="28">
        <f t="shared" si="76"/>
        <v>-511145.83333333494</v>
      </c>
      <c r="AA123" s="28">
        <f t="shared" si="76"/>
        <v>-255572.91666666724</v>
      </c>
    </row>
    <row r="124" spans="1:27" x14ac:dyDescent="0.25">
      <c r="B124" s="27" t="s">
        <v>36</v>
      </c>
      <c r="D124" s="28">
        <f>-$C$122/$A121</f>
        <v>-29208333.333333332</v>
      </c>
      <c r="E124" s="28">
        <f>-$C$122/$A121</f>
        <v>-29208333.333333332</v>
      </c>
      <c r="F124" s="28">
        <f t="shared" ref="F124:AA124" si="77">-$C$122/$A121</f>
        <v>-29208333.333333332</v>
      </c>
      <c r="G124" s="28">
        <f t="shared" si="77"/>
        <v>-29208333.333333332</v>
      </c>
      <c r="H124" s="28">
        <f t="shared" si="77"/>
        <v>-29208333.333333332</v>
      </c>
      <c r="I124" s="28">
        <f t="shared" si="77"/>
        <v>-29208333.333333332</v>
      </c>
      <c r="J124" s="28">
        <f t="shared" si="77"/>
        <v>-29208333.333333332</v>
      </c>
      <c r="K124" s="28">
        <f t="shared" si="77"/>
        <v>-29208333.333333332</v>
      </c>
      <c r="L124" s="28">
        <f t="shared" si="77"/>
        <v>-29208333.333333332</v>
      </c>
      <c r="M124" s="28">
        <f t="shared" si="77"/>
        <v>-29208333.333333332</v>
      </c>
      <c r="N124" s="28">
        <f t="shared" si="77"/>
        <v>-29208333.333333332</v>
      </c>
      <c r="O124" s="28">
        <f t="shared" si="77"/>
        <v>-29208333.333333332</v>
      </c>
      <c r="P124" s="28">
        <f t="shared" si="77"/>
        <v>-29208333.333333332</v>
      </c>
      <c r="Q124" s="28">
        <f t="shared" si="77"/>
        <v>-29208333.333333332</v>
      </c>
      <c r="R124" s="28">
        <f t="shared" si="77"/>
        <v>-29208333.333333332</v>
      </c>
      <c r="S124" s="28">
        <f t="shared" si="77"/>
        <v>-29208333.333333332</v>
      </c>
      <c r="T124" s="28">
        <f t="shared" si="77"/>
        <v>-29208333.333333332</v>
      </c>
      <c r="U124" s="28">
        <f t="shared" si="77"/>
        <v>-29208333.333333332</v>
      </c>
      <c r="V124" s="28">
        <f t="shared" si="77"/>
        <v>-29208333.333333332</v>
      </c>
      <c r="W124" s="28">
        <f t="shared" si="77"/>
        <v>-29208333.333333332</v>
      </c>
      <c r="X124" s="28">
        <f t="shared" si="77"/>
        <v>-29208333.333333332</v>
      </c>
      <c r="Y124" s="28">
        <f t="shared" si="77"/>
        <v>-29208333.333333332</v>
      </c>
      <c r="Z124" s="28">
        <f t="shared" si="77"/>
        <v>-29208333.333333332</v>
      </c>
      <c r="AA124" s="28">
        <f t="shared" si="77"/>
        <v>-29208333.333333332</v>
      </c>
    </row>
    <row r="125" spans="1:27" x14ac:dyDescent="0.25">
      <c r="B125" s="27" t="s">
        <v>38</v>
      </c>
      <c r="D125" s="28">
        <f>+D124+D123</f>
        <v>-35342083.333333358</v>
      </c>
      <c r="E125" s="28">
        <f t="shared" ref="E125:AA125" si="78">+E124+E123</f>
        <v>-35086510.416666687</v>
      </c>
      <c r="F125" s="28">
        <f t="shared" si="78"/>
        <v>-34830937.500000022</v>
      </c>
      <c r="G125" s="28">
        <f t="shared" si="78"/>
        <v>-34575364.583333351</v>
      </c>
      <c r="H125" s="28">
        <f t="shared" si="78"/>
        <v>-34319791.666666687</v>
      </c>
      <c r="I125" s="28">
        <f t="shared" si="78"/>
        <v>-34064218.750000015</v>
      </c>
      <c r="J125" s="28">
        <f t="shared" si="78"/>
        <v>-33808645.833333351</v>
      </c>
      <c r="K125" s="28">
        <f t="shared" si="78"/>
        <v>-33553072.916666683</v>
      </c>
      <c r="L125" s="28">
        <f t="shared" si="78"/>
        <v>-33297500.000000015</v>
      </c>
      <c r="M125" s="28">
        <f t="shared" si="78"/>
        <v>-33041927.083333347</v>
      </c>
      <c r="N125" s="28">
        <f t="shared" si="78"/>
        <v>-32786354.166666679</v>
      </c>
      <c r="O125" s="28">
        <f t="shared" si="78"/>
        <v>-32530781.250000011</v>
      </c>
      <c r="P125" s="28">
        <f t="shared" si="78"/>
        <v>-32275208.333333343</v>
      </c>
      <c r="Q125" s="28">
        <f t="shared" si="78"/>
        <v>-32019635.416666675</v>
      </c>
      <c r="R125" s="28">
        <f t="shared" si="78"/>
        <v>-31764062.500000007</v>
      </c>
      <c r="S125" s="28">
        <f t="shared" si="78"/>
        <v>-31508489.58333334</v>
      </c>
      <c r="T125" s="28">
        <f t="shared" si="78"/>
        <v>-31252916.666666672</v>
      </c>
      <c r="U125" s="28">
        <f t="shared" si="78"/>
        <v>-30997343.750000007</v>
      </c>
      <c r="V125" s="28">
        <f t="shared" si="78"/>
        <v>-30741770.83333334</v>
      </c>
      <c r="W125" s="28">
        <f t="shared" si="78"/>
        <v>-30486197.916666672</v>
      </c>
      <c r="X125" s="28">
        <f t="shared" si="78"/>
        <v>-30230625.000000004</v>
      </c>
      <c r="Y125" s="28">
        <f t="shared" si="78"/>
        <v>-29975052.083333336</v>
      </c>
      <c r="Z125" s="28">
        <f t="shared" si="78"/>
        <v>-29719479.166666668</v>
      </c>
      <c r="AA125" s="28">
        <f t="shared" si="78"/>
        <v>-29463906.25</v>
      </c>
    </row>
    <row r="126" spans="1:27" x14ac:dyDescent="0.25">
      <c r="B126" s="27" t="s">
        <v>39</v>
      </c>
      <c r="D126" s="28">
        <f>+SUM(D123:$AA123)+SUM(D124:$AA124)</f>
        <v>-777671875.00000048</v>
      </c>
      <c r="E126" s="28">
        <f>+SUM(E123:$AA123)+SUM(E124:$AA124)</f>
        <v>-742329791.66666698</v>
      </c>
      <c r="F126" s="28">
        <f>+SUM(F123:$AA123)+SUM(F124:$AA124)</f>
        <v>-707243281.25000024</v>
      </c>
      <c r="G126" s="28">
        <f>+SUM(G123:$AA123)+SUM(G124:$AA124)</f>
        <v>-672412343.75000024</v>
      </c>
      <c r="H126" s="28">
        <f>+SUM(H123:$AA123)+SUM(H124:$AA124)</f>
        <v>-637836979.16666687</v>
      </c>
      <c r="I126" s="28">
        <f>+SUM(I123:$AA123)+SUM(I124:$AA124)</f>
        <v>-603517187.50000012</v>
      </c>
      <c r="J126" s="28">
        <f>+SUM(J123:$AA123)+SUM(J124:$AA124)</f>
        <v>-569452968.75</v>
      </c>
      <c r="K126" s="28">
        <f>+SUM(K123:$AA123)+SUM(K124:$AA124)</f>
        <v>-535644322.91666669</v>
      </c>
      <c r="L126" s="28">
        <f>+SUM(L123:$AA123)+SUM(L124:$AA124)</f>
        <v>-502091250.00000006</v>
      </c>
      <c r="M126" s="28">
        <f>+SUM(M123:$AA123)+SUM(M124:$AA124)</f>
        <v>-468793750.00000006</v>
      </c>
      <c r="N126" s="28">
        <f>+SUM(N123:$AA123)+SUM(N124:$AA124)</f>
        <v>-435751822.91666675</v>
      </c>
      <c r="O126" s="28">
        <f>+SUM(O123:$AA123)+SUM(O124:$AA124)</f>
        <v>-402965468.75000006</v>
      </c>
      <c r="P126" s="28">
        <f>+SUM(P123:$AA123)+SUM(P124:$AA124)</f>
        <v>-370434687.50000006</v>
      </c>
      <c r="Q126" s="28">
        <f>+SUM(Q123:$AA123)+SUM(Q124:$AA124)</f>
        <v>-338159479.16666675</v>
      </c>
      <c r="R126" s="28">
        <f>+SUM(R123:$AA123)+SUM(R124:$AA124)</f>
        <v>-306139843.75000012</v>
      </c>
      <c r="S126" s="28">
        <f>+SUM(S123:$AA123)+SUM(S124:$AA124)</f>
        <v>-274375781.25000006</v>
      </c>
      <c r="T126" s="28">
        <f>+SUM(T123:$AA123)+SUM(T124:$AA124)</f>
        <v>-242867291.66666672</v>
      </c>
      <c r="U126" s="28">
        <f>+SUM(U123:$AA123)+SUM(U124:$AA124)</f>
        <v>-211614375.00000003</v>
      </c>
      <c r="V126" s="28">
        <f>+SUM(V123:$AA123)+SUM(V124:$AA124)</f>
        <v>-180617031.25000003</v>
      </c>
      <c r="W126" s="28">
        <f>+SUM(W123:$AA123)+SUM(W124:$AA124)</f>
        <v>-149875260.41666666</v>
      </c>
      <c r="X126" s="28">
        <f>+SUM(X123:$AA123)+SUM(X124:$AA124)</f>
        <v>-119389062.5</v>
      </c>
      <c r="Y126" s="28">
        <f>+SUM(Y123:$AA123)+SUM(Y124:$AA124)</f>
        <v>-89158437.5</v>
      </c>
      <c r="Z126" s="28">
        <f>+SUM(Z123:$AA123)+SUM(Z124:$AA124)</f>
        <v>-59183385.416666664</v>
      </c>
      <c r="AA126" s="28">
        <f>+SUM(AA123:$AA123)+SUM(AA124:$AA124)</f>
        <v>-29463906.25</v>
      </c>
    </row>
    <row r="127" spans="1:27" x14ac:dyDescent="0.25">
      <c r="B127" s="27" t="s">
        <v>40</v>
      </c>
      <c r="D127" s="28">
        <f>+D126*$C$7/1000000</f>
        <v>-933206.25000000058</v>
      </c>
      <c r="E127" s="28">
        <f t="shared" ref="E127:AA127" si="79">+E126*$C$7/1000000</f>
        <v>-890795.75000000035</v>
      </c>
      <c r="F127" s="28">
        <f t="shared" si="79"/>
        <v>-848691.93750000023</v>
      </c>
      <c r="G127" s="28">
        <f t="shared" si="79"/>
        <v>-806894.81250000023</v>
      </c>
      <c r="H127" s="28">
        <f t="shared" si="79"/>
        <v>-765404.37500000023</v>
      </c>
      <c r="I127" s="28">
        <f t="shared" si="79"/>
        <v>-724220.62500000012</v>
      </c>
      <c r="J127" s="28">
        <f t="shared" si="79"/>
        <v>-683343.5625</v>
      </c>
      <c r="K127" s="28">
        <f t="shared" si="79"/>
        <v>-642773.1875</v>
      </c>
      <c r="L127" s="28">
        <f t="shared" si="79"/>
        <v>-602509.50000000012</v>
      </c>
      <c r="M127" s="28">
        <f t="shared" si="79"/>
        <v>-562552.50000000012</v>
      </c>
      <c r="N127" s="28">
        <f t="shared" si="79"/>
        <v>-522902.18750000012</v>
      </c>
      <c r="O127" s="28">
        <f t="shared" si="79"/>
        <v>-483558.56250000006</v>
      </c>
      <c r="P127" s="28">
        <f t="shared" si="79"/>
        <v>-444521.62500000006</v>
      </c>
      <c r="Q127" s="28">
        <f t="shared" si="79"/>
        <v>-405791.37500000012</v>
      </c>
      <c r="R127" s="28">
        <f t="shared" si="79"/>
        <v>-367367.81250000012</v>
      </c>
      <c r="S127" s="28">
        <f t="shared" si="79"/>
        <v>-329250.93750000006</v>
      </c>
      <c r="T127" s="28">
        <f t="shared" si="79"/>
        <v>-291440.75000000006</v>
      </c>
      <c r="U127" s="28">
        <f t="shared" si="79"/>
        <v>-253937.25000000003</v>
      </c>
      <c r="V127" s="28">
        <f t="shared" si="79"/>
        <v>-216740.43750000003</v>
      </c>
      <c r="W127" s="28">
        <f t="shared" si="79"/>
        <v>-179850.3125</v>
      </c>
      <c r="X127" s="28">
        <f t="shared" si="79"/>
        <v>-143266.875</v>
      </c>
      <c r="Y127" s="28">
        <f t="shared" si="79"/>
        <v>-106990.125</v>
      </c>
      <c r="Z127" s="28">
        <f t="shared" si="79"/>
        <v>-71020.0625</v>
      </c>
      <c r="AA127" s="28">
        <f t="shared" si="79"/>
        <v>-35356.6875</v>
      </c>
    </row>
    <row r="128" spans="1:27" ht="15.75" thickBot="1" x14ac:dyDescent="0.3">
      <c r="B128" s="48" t="s">
        <v>41</v>
      </c>
      <c r="C128" s="5">
        <f>+$C$5</f>
        <v>701000000</v>
      </c>
      <c r="D128" s="28">
        <f>+D127+D125</f>
        <v>-36275289.583333358</v>
      </c>
      <c r="E128" s="28">
        <f>+E127+E125</f>
        <v>-35977306.166666687</v>
      </c>
      <c r="F128" s="28">
        <f t="shared" ref="F128:AA128" si="80">+F127+F125</f>
        <v>-35679629.437500022</v>
      </c>
      <c r="G128" s="28">
        <f t="shared" si="80"/>
        <v>-35382259.395833351</v>
      </c>
      <c r="H128" s="28">
        <f t="shared" si="80"/>
        <v>-35085196.041666687</v>
      </c>
      <c r="I128" s="28">
        <f t="shared" si="80"/>
        <v>-34788439.375000015</v>
      </c>
      <c r="J128" s="28">
        <f t="shared" si="80"/>
        <v>-34491989.395833351</v>
      </c>
      <c r="K128" s="28">
        <f t="shared" si="80"/>
        <v>-34195846.104166687</v>
      </c>
      <c r="L128" s="28">
        <f t="shared" si="80"/>
        <v>-33900009.500000015</v>
      </c>
      <c r="M128" s="28">
        <f t="shared" si="80"/>
        <v>-33604479.583333351</v>
      </c>
      <c r="N128" s="28">
        <f t="shared" si="80"/>
        <v>-33309256.354166679</v>
      </c>
      <c r="O128" s="28">
        <f t="shared" si="80"/>
        <v>-33014339.812500011</v>
      </c>
      <c r="P128" s="28">
        <f t="shared" si="80"/>
        <v>-32719729.958333343</v>
      </c>
      <c r="Q128" s="28">
        <f t="shared" si="80"/>
        <v>-32425426.791666675</v>
      </c>
      <c r="R128" s="28">
        <f t="shared" si="80"/>
        <v>-32131430.312500007</v>
      </c>
      <c r="S128" s="28">
        <f t="shared" si="80"/>
        <v>-31837740.52083334</v>
      </c>
      <c r="T128" s="28">
        <f t="shared" si="80"/>
        <v>-31544357.416666672</v>
      </c>
      <c r="U128" s="28">
        <f t="shared" si="80"/>
        <v>-31251281.000000007</v>
      </c>
      <c r="V128" s="28">
        <f t="shared" si="80"/>
        <v>-30958511.27083334</v>
      </c>
      <c r="W128" s="28">
        <f t="shared" si="80"/>
        <v>-30666048.229166672</v>
      </c>
      <c r="X128" s="28">
        <f t="shared" si="80"/>
        <v>-30373891.875000004</v>
      </c>
      <c r="Y128" s="28">
        <f t="shared" si="80"/>
        <v>-30082042.208333336</v>
      </c>
      <c r="Z128" s="28">
        <f t="shared" si="80"/>
        <v>-29790499.229166668</v>
      </c>
      <c r="AA128" s="28">
        <f t="shared" si="80"/>
        <v>-29499262.9375</v>
      </c>
    </row>
    <row r="129" spans="1:87" ht="15.75" thickBot="1" x14ac:dyDescent="0.3">
      <c r="B129" s="51">
        <f>+(C129+1)^12-1</f>
        <v>0.12739701749663546</v>
      </c>
      <c r="C129" s="50">
        <f>+IRR(C128:AA128)</f>
        <v>1.0042713883424037E-2</v>
      </c>
    </row>
    <row r="131" spans="1:87" ht="18.75" x14ac:dyDescent="0.3">
      <c r="A131">
        <v>36</v>
      </c>
      <c r="B131" s="30" t="s">
        <v>66</v>
      </c>
      <c r="C131" s="29">
        <v>0</v>
      </c>
      <c r="D131" s="29">
        <v>1</v>
      </c>
      <c r="E131" s="29">
        <f>+D131+1</f>
        <v>2</v>
      </c>
      <c r="F131" s="29">
        <f t="shared" ref="F131:AM131" si="81">+E131+1</f>
        <v>3</v>
      </c>
      <c r="G131" s="29">
        <f t="shared" si="81"/>
        <v>4</v>
      </c>
      <c r="H131" s="29">
        <f t="shared" si="81"/>
        <v>5</v>
      </c>
      <c r="I131" s="29">
        <f t="shared" si="81"/>
        <v>6</v>
      </c>
      <c r="J131" s="29">
        <f t="shared" si="81"/>
        <v>7</v>
      </c>
      <c r="K131" s="29">
        <f t="shared" si="81"/>
        <v>8</v>
      </c>
      <c r="L131" s="29">
        <f t="shared" si="81"/>
        <v>9</v>
      </c>
      <c r="M131" s="29">
        <f t="shared" si="81"/>
        <v>10</v>
      </c>
      <c r="N131" s="29">
        <f t="shared" si="81"/>
        <v>11</v>
      </c>
      <c r="O131" s="29">
        <f t="shared" si="81"/>
        <v>12</v>
      </c>
      <c r="P131" s="29">
        <f t="shared" si="81"/>
        <v>13</v>
      </c>
      <c r="Q131" s="29">
        <f t="shared" si="81"/>
        <v>14</v>
      </c>
      <c r="R131" s="29">
        <f t="shared" si="81"/>
        <v>15</v>
      </c>
      <c r="S131" s="29">
        <f t="shared" si="81"/>
        <v>16</v>
      </c>
      <c r="T131" s="29">
        <f t="shared" si="81"/>
        <v>17</v>
      </c>
      <c r="U131" s="29">
        <f t="shared" si="81"/>
        <v>18</v>
      </c>
      <c r="V131" s="29">
        <f t="shared" si="81"/>
        <v>19</v>
      </c>
      <c r="W131" s="29">
        <f t="shared" si="81"/>
        <v>20</v>
      </c>
      <c r="X131" s="29">
        <f t="shared" si="81"/>
        <v>21</v>
      </c>
      <c r="Y131" s="29">
        <f t="shared" si="81"/>
        <v>22</v>
      </c>
      <c r="Z131" s="29">
        <f t="shared" si="81"/>
        <v>23</v>
      </c>
      <c r="AA131" s="29">
        <f t="shared" si="81"/>
        <v>24</v>
      </c>
      <c r="AB131" s="29">
        <f t="shared" si="81"/>
        <v>25</v>
      </c>
      <c r="AC131" s="29">
        <f t="shared" si="81"/>
        <v>26</v>
      </c>
      <c r="AD131" s="29">
        <f t="shared" si="81"/>
        <v>27</v>
      </c>
      <c r="AE131" s="29">
        <f t="shared" si="81"/>
        <v>28</v>
      </c>
      <c r="AF131" s="29">
        <f t="shared" si="81"/>
        <v>29</v>
      </c>
      <c r="AG131" s="29">
        <f t="shared" si="81"/>
        <v>30</v>
      </c>
      <c r="AH131" s="29">
        <f t="shared" si="81"/>
        <v>31</v>
      </c>
      <c r="AI131" s="29">
        <f t="shared" si="81"/>
        <v>32</v>
      </c>
      <c r="AJ131" s="29">
        <f t="shared" si="81"/>
        <v>33</v>
      </c>
      <c r="AK131" s="29">
        <f t="shared" si="81"/>
        <v>34</v>
      </c>
      <c r="AL131" s="29">
        <f t="shared" si="81"/>
        <v>35</v>
      </c>
      <c r="AM131" s="29">
        <f t="shared" si="81"/>
        <v>36</v>
      </c>
    </row>
    <row r="132" spans="1:87" x14ac:dyDescent="0.25">
      <c r="B132" s="27" t="s">
        <v>60</v>
      </c>
      <c r="C132" s="5">
        <f>+$C$5</f>
        <v>701000000</v>
      </c>
      <c r="D132" s="28">
        <f>+C132+D134</f>
        <v>681527777.77777779</v>
      </c>
      <c r="E132" s="28">
        <f>+D132+E134</f>
        <v>662055555.55555558</v>
      </c>
      <c r="F132" s="28">
        <f t="shared" ref="F132:AM132" si="82">+E132+F134</f>
        <v>642583333.33333337</v>
      </c>
      <c r="G132" s="28">
        <f t="shared" si="82"/>
        <v>623111111.11111116</v>
      </c>
      <c r="H132" s="28">
        <f t="shared" si="82"/>
        <v>603638888.88888896</v>
      </c>
      <c r="I132" s="28">
        <f t="shared" si="82"/>
        <v>584166666.66666675</v>
      </c>
      <c r="J132" s="28">
        <f t="shared" si="82"/>
        <v>564694444.44444454</v>
      </c>
      <c r="K132" s="28">
        <f t="shared" si="82"/>
        <v>545222222.22222233</v>
      </c>
      <c r="L132" s="28">
        <f t="shared" si="82"/>
        <v>525750000.00000012</v>
      </c>
      <c r="M132" s="28">
        <f t="shared" si="82"/>
        <v>506277777.77777791</v>
      </c>
      <c r="N132" s="28">
        <f t="shared" si="82"/>
        <v>486805555.5555557</v>
      </c>
      <c r="O132" s="28">
        <f t="shared" si="82"/>
        <v>467333333.33333349</v>
      </c>
      <c r="P132" s="28">
        <f t="shared" si="82"/>
        <v>447861111.11111128</v>
      </c>
      <c r="Q132" s="28">
        <f t="shared" si="82"/>
        <v>428388888.88888907</v>
      </c>
      <c r="R132" s="28">
        <f t="shared" si="82"/>
        <v>408916666.66666687</v>
      </c>
      <c r="S132" s="28">
        <f t="shared" si="82"/>
        <v>389444444.44444466</v>
      </c>
      <c r="T132" s="28">
        <f t="shared" si="82"/>
        <v>369972222.22222245</v>
      </c>
      <c r="U132" s="28">
        <f t="shared" si="82"/>
        <v>350500000.00000024</v>
      </c>
      <c r="V132" s="28">
        <f t="shared" si="82"/>
        <v>331027777.77777803</v>
      </c>
      <c r="W132" s="28">
        <f t="shared" si="82"/>
        <v>311555555.55555582</v>
      </c>
      <c r="X132" s="28">
        <f t="shared" si="82"/>
        <v>292083333.33333361</v>
      </c>
      <c r="Y132" s="28">
        <f t="shared" si="82"/>
        <v>272611111.1111114</v>
      </c>
      <c r="Z132" s="28">
        <f t="shared" si="82"/>
        <v>253138888.88888919</v>
      </c>
      <c r="AA132" s="28">
        <f t="shared" si="82"/>
        <v>233666666.66666698</v>
      </c>
      <c r="AB132" s="28">
        <f t="shared" si="82"/>
        <v>214194444.44444478</v>
      </c>
      <c r="AC132" s="28">
        <f t="shared" si="82"/>
        <v>194722222.22222257</v>
      </c>
      <c r="AD132" s="28">
        <f t="shared" si="82"/>
        <v>175250000.00000036</v>
      </c>
      <c r="AE132" s="28">
        <f t="shared" si="82"/>
        <v>155777777.77777815</v>
      </c>
      <c r="AF132" s="28">
        <f t="shared" si="82"/>
        <v>136305555.55555594</v>
      </c>
      <c r="AG132" s="28">
        <f t="shared" si="82"/>
        <v>116833333.33333372</v>
      </c>
      <c r="AH132" s="28">
        <f t="shared" si="82"/>
        <v>97361111.111111492</v>
      </c>
      <c r="AI132" s="28">
        <f t="shared" si="82"/>
        <v>77888888.888889268</v>
      </c>
      <c r="AJ132" s="28">
        <f t="shared" si="82"/>
        <v>58416666.666667044</v>
      </c>
      <c r="AK132" s="28">
        <f t="shared" si="82"/>
        <v>38944444.44444482</v>
      </c>
      <c r="AL132" s="28">
        <f t="shared" si="82"/>
        <v>19472222.222222596</v>
      </c>
      <c r="AM132" s="28">
        <f t="shared" si="82"/>
        <v>3.7252902984619141E-7</v>
      </c>
    </row>
    <row r="133" spans="1:87" x14ac:dyDescent="0.25">
      <c r="B133" s="27" t="s">
        <v>37</v>
      </c>
      <c r="D133" s="28">
        <f t="shared" ref="D133:I133" si="83">-C$132*$C$14</f>
        <v>-6133750.0000000251</v>
      </c>
      <c r="E133" s="28">
        <f t="shared" si="83"/>
        <v>-5963368.0555555802</v>
      </c>
      <c r="F133" s="28">
        <f t="shared" si="83"/>
        <v>-5792986.1111111352</v>
      </c>
      <c r="G133" s="28">
        <f t="shared" si="83"/>
        <v>-5622604.1666666903</v>
      </c>
      <c r="H133" s="28">
        <f t="shared" si="83"/>
        <v>-5452222.2222222444</v>
      </c>
      <c r="I133" s="28">
        <f t="shared" si="83"/>
        <v>-5281840.2777777994</v>
      </c>
      <c r="J133" s="28">
        <f t="shared" ref="J133:AL133" si="84">-I$132*$C$14</f>
        <v>-5111458.3333333544</v>
      </c>
      <c r="K133" s="28">
        <f t="shared" si="84"/>
        <v>-4941076.3888889095</v>
      </c>
      <c r="L133" s="28">
        <f t="shared" si="84"/>
        <v>-4770694.4444444645</v>
      </c>
      <c r="M133" s="28">
        <f t="shared" si="84"/>
        <v>-4600312.5000000196</v>
      </c>
      <c r="N133" s="28">
        <f t="shared" si="84"/>
        <v>-4429930.5555555746</v>
      </c>
      <c r="O133" s="28">
        <f t="shared" si="84"/>
        <v>-4259548.6111111296</v>
      </c>
      <c r="P133" s="28">
        <f t="shared" si="84"/>
        <v>-4089166.6666666847</v>
      </c>
      <c r="Q133" s="28">
        <f t="shared" si="84"/>
        <v>-3918784.7222222397</v>
      </c>
      <c r="R133" s="28">
        <f t="shared" si="84"/>
        <v>-3748402.7777777947</v>
      </c>
      <c r="S133" s="28">
        <f t="shared" si="84"/>
        <v>-3578020.8333333498</v>
      </c>
      <c r="T133" s="28">
        <f t="shared" si="84"/>
        <v>-3407638.8888889044</v>
      </c>
      <c r="U133" s="28">
        <f t="shared" si="84"/>
        <v>-3237256.9444444594</v>
      </c>
      <c r="V133" s="28">
        <f t="shared" si="84"/>
        <v>-3066875.0000000144</v>
      </c>
      <c r="W133" s="28">
        <f t="shared" si="84"/>
        <v>-2896493.0555555695</v>
      </c>
      <c r="X133" s="28">
        <f t="shared" si="84"/>
        <v>-2726111.1111111245</v>
      </c>
      <c r="Y133" s="28">
        <f t="shared" si="84"/>
        <v>-2555729.1666666795</v>
      </c>
      <c r="Z133" s="28">
        <f t="shared" si="84"/>
        <v>-2385347.2222222346</v>
      </c>
      <c r="AA133" s="28">
        <f t="shared" si="84"/>
        <v>-2214965.2777777896</v>
      </c>
      <c r="AB133" s="28">
        <f t="shared" si="84"/>
        <v>-2044583.3333333444</v>
      </c>
      <c r="AC133" s="28">
        <f t="shared" si="84"/>
        <v>-1874201.3888888995</v>
      </c>
      <c r="AD133" s="28">
        <f t="shared" si="84"/>
        <v>-1703819.4444444543</v>
      </c>
      <c r="AE133" s="28">
        <f t="shared" si="84"/>
        <v>-1533437.5000000093</v>
      </c>
      <c r="AF133" s="28">
        <f t="shared" si="84"/>
        <v>-1363055.5555555644</v>
      </c>
      <c r="AG133" s="28">
        <f t="shared" si="84"/>
        <v>-1192673.6111111194</v>
      </c>
      <c r="AH133" s="28">
        <f t="shared" si="84"/>
        <v>-1022291.6666666742</v>
      </c>
      <c r="AI133" s="28">
        <f t="shared" si="84"/>
        <v>-851909.722222229</v>
      </c>
      <c r="AJ133" s="28">
        <f t="shared" si="84"/>
        <v>-681527.77777778381</v>
      </c>
      <c r="AK133" s="28">
        <f t="shared" si="84"/>
        <v>-511145.83333333873</v>
      </c>
      <c r="AL133" s="28">
        <f t="shared" si="84"/>
        <v>-340763.88888889353</v>
      </c>
      <c r="AM133" s="28">
        <f>-AL$132*$C$14</f>
        <v>-170381.9444444484</v>
      </c>
    </row>
    <row r="134" spans="1:87" x14ac:dyDescent="0.25">
      <c r="B134" s="27" t="s">
        <v>36</v>
      </c>
      <c r="D134" s="28">
        <f>-$C$132/$A131</f>
        <v>-19472222.222222224</v>
      </c>
      <c r="E134" s="28">
        <f>-$C$132/$A131</f>
        <v>-19472222.222222224</v>
      </c>
      <c r="F134" s="28">
        <f t="shared" ref="F134:AL134" si="85">-$C$132/$A131</f>
        <v>-19472222.222222224</v>
      </c>
      <c r="G134" s="28">
        <f t="shared" si="85"/>
        <v>-19472222.222222224</v>
      </c>
      <c r="H134" s="28">
        <f t="shared" si="85"/>
        <v>-19472222.222222224</v>
      </c>
      <c r="I134" s="28">
        <f t="shared" si="85"/>
        <v>-19472222.222222224</v>
      </c>
      <c r="J134" s="28">
        <f t="shared" si="85"/>
        <v>-19472222.222222224</v>
      </c>
      <c r="K134" s="28">
        <f t="shared" si="85"/>
        <v>-19472222.222222224</v>
      </c>
      <c r="L134" s="28">
        <f t="shared" si="85"/>
        <v>-19472222.222222224</v>
      </c>
      <c r="M134" s="28">
        <f t="shared" si="85"/>
        <v>-19472222.222222224</v>
      </c>
      <c r="N134" s="28">
        <f t="shared" si="85"/>
        <v>-19472222.222222224</v>
      </c>
      <c r="O134" s="28">
        <f t="shared" si="85"/>
        <v>-19472222.222222224</v>
      </c>
      <c r="P134" s="28">
        <f t="shared" si="85"/>
        <v>-19472222.222222224</v>
      </c>
      <c r="Q134" s="28">
        <f t="shared" si="85"/>
        <v>-19472222.222222224</v>
      </c>
      <c r="R134" s="28">
        <f t="shared" si="85"/>
        <v>-19472222.222222224</v>
      </c>
      <c r="S134" s="28">
        <f t="shared" si="85"/>
        <v>-19472222.222222224</v>
      </c>
      <c r="T134" s="28">
        <f t="shared" si="85"/>
        <v>-19472222.222222224</v>
      </c>
      <c r="U134" s="28">
        <f t="shared" si="85"/>
        <v>-19472222.222222224</v>
      </c>
      <c r="V134" s="28">
        <f t="shared" si="85"/>
        <v>-19472222.222222224</v>
      </c>
      <c r="W134" s="28">
        <f t="shared" si="85"/>
        <v>-19472222.222222224</v>
      </c>
      <c r="X134" s="28">
        <f t="shared" si="85"/>
        <v>-19472222.222222224</v>
      </c>
      <c r="Y134" s="28">
        <f t="shared" si="85"/>
        <v>-19472222.222222224</v>
      </c>
      <c r="Z134" s="28">
        <f t="shared" si="85"/>
        <v>-19472222.222222224</v>
      </c>
      <c r="AA134" s="28">
        <f t="shared" si="85"/>
        <v>-19472222.222222224</v>
      </c>
      <c r="AB134" s="28">
        <f t="shared" si="85"/>
        <v>-19472222.222222224</v>
      </c>
      <c r="AC134" s="28">
        <f t="shared" si="85"/>
        <v>-19472222.222222224</v>
      </c>
      <c r="AD134" s="28">
        <f t="shared" si="85"/>
        <v>-19472222.222222224</v>
      </c>
      <c r="AE134" s="28">
        <f t="shared" si="85"/>
        <v>-19472222.222222224</v>
      </c>
      <c r="AF134" s="28">
        <f t="shared" si="85"/>
        <v>-19472222.222222224</v>
      </c>
      <c r="AG134" s="28">
        <f t="shared" si="85"/>
        <v>-19472222.222222224</v>
      </c>
      <c r="AH134" s="28">
        <f t="shared" si="85"/>
        <v>-19472222.222222224</v>
      </c>
      <c r="AI134" s="28">
        <f t="shared" si="85"/>
        <v>-19472222.222222224</v>
      </c>
      <c r="AJ134" s="28">
        <f t="shared" si="85"/>
        <v>-19472222.222222224</v>
      </c>
      <c r="AK134" s="28">
        <f t="shared" si="85"/>
        <v>-19472222.222222224</v>
      </c>
      <c r="AL134" s="28">
        <f t="shared" si="85"/>
        <v>-19472222.222222224</v>
      </c>
      <c r="AM134" s="28">
        <f>-$C$132/$A131</f>
        <v>-19472222.222222224</v>
      </c>
    </row>
    <row r="135" spans="1:87" x14ac:dyDescent="0.25">
      <c r="B135" s="27" t="s">
        <v>38</v>
      </c>
      <c r="D135" s="28">
        <f>+D134+D133</f>
        <v>-25605972.22222225</v>
      </c>
      <c r="E135" s="28">
        <f t="shared" ref="E135:AL135" si="86">+E134+E133</f>
        <v>-25435590.277777806</v>
      </c>
      <c r="F135" s="28">
        <f t="shared" si="86"/>
        <v>-25265208.333333358</v>
      </c>
      <c r="G135" s="28">
        <f t="shared" si="86"/>
        <v>-25094826.388888914</v>
      </c>
      <c r="H135" s="28">
        <f t="shared" si="86"/>
        <v>-24924444.44444447</v>
      </c>
      <c r="I135" s="28">
        <f t="shared" si="86"/>
        <v>-24754062.500000022</v>
      </c>
      <c r="J135" s="28">
        <f t="shared" si="86"/>
        <v>-24583680.555555578</v>
      </c>
      <c r="K135" s="28">
        <f t="shared" si="86"/>
        <v>-24413298.611111134</v>
      </c>
      <c r="L135" s="28">
        <f t="shared" si="86"/>
        <v>-24242916.666666687</v>
      </c>
      <c r="M135" s="28">
        <f t="shared" si="86"/>
        <v>-24072534.722222243</v>
      </c>
      <c r="N135" s="28">
        <f t="shared" si="86"/>
        <v>-23902152.777777798</v>
      </c>
      <c r="O135" s="28">
        <f t="shared" si="86"/>
        <v>-23731770.833333354</v>
      </c>
      <c r="P135" s="28">
        <f t="shared" si="86"/>
        <v>-23561388.88888891</v>
      </c>
      <c r="Q135" s="28">
        <f t="shared" si="86"/>
        <v>-23391006.944444463</v>
      </c>
      <c r="R135" s="28">
        <f t="shared" si="86"/>
        <v>-23220625.000000019</v>
      </c>
      <c r="S135" s="28">
        <f t="shared" si="86"/>
        <v>-23050243.055555575</v>
      </c>
      <c r="T135" s="28">
        <f t="shared" si="86"/>
        <v>-22879861.111111127</v>
      </c>
      <c r="U135" s="28">
        <f t="shared" si="86"/>
        <v>-22709479.166666683</v>
      </c>
      <c r="V135" s="28">
        <f t="shared" si="86"/>
        <v>-22539097.222222239</v>
      </c>
      <c r="W135" s="28">
        <f t="shared" si="86"/>
        <v>-22368715.277777795</v>
      </c>
      <c r="X135" s="28">
        <f t="shared" si="86"/>
        <v>-22198333.333333347</v>
      </c>
      <c r="Y135" s="28">
        <f t="shared" si="86"/>
        <v>-22027951.388888903</v>
      </c>
      <c r="Z135" s="28">
        <f t="shared" si="86"/>
        <v>-21857569.444444459</v>
      </c>
      <c r="AA135" s="28">
        <f t="shared" si="86"/>
        <v>-21687187.500000015</v>
      </c>
      <c r="AB135" s="28">
        <f t="shared" si="86"/>
        <v>-21516805.555555567</v>
      </c>
      <c r="AC135" s="28">
        <f t="shared" si="86"/>
        <v>-21346423.611111123</v>
      </c>
      <c r="AD135" s="28">
        <f t="shared" si="86"/>
        <v>-21176041.666666679</v>
      </c>
      <c r="AE135" s="28">
        <f t="shared" si="86"/>
        <v>-21005659.722222231</v>
      </c>
      <c r="AF135" s="28">
        <f t="shared" si="86"/>
        <v>-20835277.777777787</v>
      </c>
      <c r="AG135" s="28">
        <f t="shared" si="86"/>
        <v>-20664895.833333343</v>
      </c>
      <c r="AH135" s="28">
        <f t="shared" si="86"/>
        <v>-20494513.888888899</v>
      </c>
      <c r="AI135" s="28">
        <f t="shared" si="86"/>
        <v>-20324131.944444451</v>
      </c>
      <c r="AJ135" s="28">
        <f t="shared" si="86"/>
        <v>-20153750.000000007</v>
      </c>
      <c r="AK135" s="28">
        <f t="shared" si="86"/>
        <v>-19983368.055555563</v>
      </c>
      <c r="AL135" s="28">
        <f t="shared" si="86"/>
        <v>-19812986.111111116</v>
      </c>
      <c r="AM135" s="28">
        <f>+AM134+AM133</f>
        <v>-19642604.166666672</v>
      </c>
    </row>
    <row r="136" spans="1:87" x14ac:dyDescent="0.25">
      <c r="B136" s="27" t="s">
        <v>39</v>
      </c>
      <c r="D136" s="28">
        <f>+SUM(D133:$AM133)+SUM(D134:$AM134)</f>
        <v>-814474375.00000024</v>
      </c>
      <c r="E136" s="28">
        <f>+SUM(E133:$AM133)+SUM(E134:$AM134)</f>
        <v>-788868402.77777791</v>
      </c>
      <c r="F136" s="28">
        <f>+SUM(F133:$AM133)+SUM(F134:$AM134)</f>
        <v>-763432812.50000012</v>
      </c>
      <c r="G136" s="28">
        <f>+SUM(G133:$AM133)+SUM(G134:$AM134)</f>
        <v>-738167604.16666687</v>
      </c>
      <c r="H136" s="28">
        <f>+SUM(H133:$AM133)+SUM(H134:$AM134)</f>
        <v>-713072777.77777791</v>
      </c>
      <c r="I136" s="28">
        <f>+SUM(I133:$AM133)+SUM(I134:$AM134)</f>
        <v>-688148333.33333349</v>
      </c>
      <c r="J136" s="28">
        <f>+SUM(J133:$AM133)+SUM(J134:$AM134)</f>
        <v>-663394270.83333349</v>
      </c>
      <c r="K136" s="28">
        <f>+SUM(K133:$AM133)+SUM(K134:$AM134)</f>
        <v>-638810590.27777791</v>
      </c>
      <c r="L136" s="28">
        <f>+SUM(L133:$AM133)+SUM(L134:$AM134)</f>
        <v>-614397291.66666675</v>
      </c>
      <c r="M136" s="28">
        <f>+SUM(M133:$AM133)+SUM(M134:$AM134)</f>
        <v>-590154375.00000012</v>
      </c>
      <c r="N136" s="28">
        <f>+SUM(N133:$AM133)+SUM(N134:$AM134)</f>
        <v>-566081840.27777791</v>
      </c>
      <c r="O136" s="28">
        <f>+SUM(O133:$AM133)+SUM(O134:$AM134)</f>
        <v>-542179687.50000012</v>
      </c>
      <c r="P136" s="28">
        <f>+SUM(P133:$AM133)+SUM(P134:$AM134)</f>
        <v>-518447916.66666675</v>
      </c>
      <c r="Q136" s="28">
        <f>+SUM(Q133:$AM133)+SUM(Q134:$AM134)</f>
        <v>-494886527.77777785</v>
      </c>
      <c r="R136" s="28">
        <f>+SUM(R133:$AM133)+SUM(R134:$AM134)</f>
        <v>-471495520.83333337</v>
      </c>
      <c r="S136" s="28">
        <f>+SUM(S133:$AM133)+SUM(S134:$AM134)</f>
        <v>-448274895.83333337</v>
      </c>
      <c r="T136" s="28">
        <f>+SUM(T133:$AM133)+SUM(T134:$AM134)</f>
        <v>-425224652.77777785</v>
      </c>
      <c r="U136" s="28">
        <f>+SUM(U133:$AM133)+SUM(U134:$AM134)</f>
        <v>-402344791.66666675</v>
      </c>
      <c r="V136" s="28">
        <f>+SUM(V133:$AM133)+SUM(V134:$AM134)</f>
        <v>-379635312.50000006</v>
      </c>
      <c r="W136" s="28">
        <f>+SUM(W133:$AM133)+SUM(W134:$AM134)</f>
        <v>-357096215.27777785</v>
      </c>
      <c r="X136" s="28">
        <f>+SUM(X133:$AM133)+SUM(X134:$AM134)</f>
        <v>-334727500.00000006</v>
      </c>
      <c r="Y136" s="28">
        <f>+SUM(Y133:$AM133)+SUM(Y134:$AM134)</f>
        <v>-312529166.66666675</v>
      </c>
      <c r="Z136" s="28">
        <f>+SUM(Z133:$AM133)+SUM(Z134:$AM134)</f>
        <v>-290501215.27777785</v>
      </c>
      <c r="AA136" s="28">
        <f>+SUM(AA133:$AM133)+SUM(AA134:$AM134)</f>
        <v>-268643645.83333337</v>
      </c>
      <c r="AB136" s="28">
        <f>+SUM(AB133:$AM133)+SUM(AB134:$AM134)</f>
        <v>-246956458.33333337</v>
      </c>
      <c r="AC136" s="28">
        <f>+SUM(AC133:$AM133)+SUM(AC134:$AM134)</f>
        <v>-225439652.77777782</v>
      </c>
      <c r="AD136" s="28">
        <f>+SUM(AD133:$AM133)+SUM(AD134:$AM134)</f>
        <v>-204093229.16666672</v>
      </c>
      <c r="AE136" s="28">
        <f>+SUM(AE133:$AM133)+SUM(AE134:$AM134)</f>
        <v>-182917187.50000006</v>
      </c>
      <c r="AF136" s="28">
        <f>+SUM(AF133:$AM133)+SUM(AF134:$AM134)</f>
        <v>-161911527.77777785</v>
      </c>
      <c r="AG136" s="28">
        <f>+SUM(AG133:$AM133)+SUM(AG134:$AM134)</f>
        <v>-141076250.00000006</v>
      </c>
      <c r="AH136" s="28">
        <f>+SUM(AH133:$AM133)+SUM(AH134:$AM134)</f>
        <v>-120411354.16666672</v>
      </c>
      <c r="AI136" s="28">
        <f>+SUM(AI133:$AM133)+SUM(AI134:$AM134)</f>
        <v>-99916840.277777806</v>
      </c>
      <c r="AJ136" s="28">
        <f>+SUM(AJ133:$AM133)+SUM(AJ134:$AM134)</f>
        <v>-79592708.333333358</v>
      </c>
      <c r="AK136" s="28">
        <f>+SUM(AK133:$AM133)+SUM(AK134:$AM134)</f>
        <v>-59438958.333333351</v>
      </c>
      <c r="AL136" s="28">
        <f>+SUM(AL133:$AM133)+SUM(AL134:$AM134)</f>
        <v>-39455590.277777791</v>
      </c>
      <c r="AM136" s="28">
        <f>+SUM(AM133:$AM133)+SUM(AM134:$AM134)</f>
        <v>-19642604.166666672</v>
      </c>
    </row>
    <row r="137" spans="1:87" x14ac:dyDescent="0.25">
      <c r="B137" s="27" t="s">
        <v>40</v>
      </c>
      <c r="D137" s="28">
        <f>+D136*$C$7/1000000</f>
        <v>-977369.25000000023</v>
      </c>
      <c r="E137" s="28">
        <f t="shared" ref="E137:AL137" si="87">+E136*$C$7/1000000</f>
        <v>-946642.08333333349</v>
      </c>
      <c r="F137" s="28">
        <f t="shared" si="87"/>
        <v>-916119.37500000012</v>
      </c>
      <c r="G137" s="28">
        <f t="shared" si="87"/>
        <v>-885801.12500000023</v>
      </c>
      <c r="H137" s="28">
        <f>+H136*$C$7/1000000</f>
        <v>-855687.33333333349</v>
      </c>
      <c r="I137" s="28">
        <f t="shared" si="87"/>
        <v>-825778.00000000023</v>
      </c>
      <c r="J137" s="28">
        <f t="shared" si="87"/>
        <v>-796073.12500000023</v>
      </c>
      <c r="K137" s="28">
        <f t="shared" si="87"/>
        <v>-766572.70833333349</v>
      </c>
      <c r="L137" s="28">
        <f t="shared" si="87"/>
        <v>-737276.75000000012</v>
      </c>
      <c r="M137" s="28">
        <f t="shared" si="87"/>
        <v>-708185.25000000012</v>
      </c>
      <c r="N137" s="28">
        <f t="shared" si="87"/>
        <v>-679298.20833333349</v>
      </c>
      <c r="O137" s="28">
        <f t="shared" si="87"/>
        <v>-650615.62500000012</v>
      </c>
      <c r="P137" s="28">
        <f t="shared" si="87"/>
        <v>-622137.50000000012</v>
      </c>
      <c r="Q137" s="28">
        <f t="shared" si="87"/>
        <v>-593863.83333333337</v>
      </c>
      <c r="R137" s="28">
        <f t="shared" si="87"/>
        <v>-565794.625</v>
      </c>
      <c r="S137" s="28">
        <f t="shared" si="87"/>
        <v>-537929.87500000012</v>
      </c>
      <c r="T137" s="28">
        <f t="shared" si="87"/>
        <v>-510269.58333333343</v>
      </c>
      <c r="U137" s="28">
        <f t="shared" si="87"/>
        <v>-482813.75000000012</v>
      </c>
      <c r="V137" s="28">
        <f t="shared" si="87"/>
        <v>-455562.37500000006</v>
      </c>
      <c r="W137" s="28">
        <f t="shared" si="87"/>
        <v>-428515.45833333343</v>
      </c>
      <c r="X137" s="28">
        <f t="shared" si="87"/>
        <v>-401673.00000000006</v>
      </c>
      <c r="Y137" s="28">
        <f t="shared" si="87"/>
        <v>-375035.00000000012</v>
      </c>
      <c r="Z137" s="28">
        <f t="shared" si="87"/>
        <v>-348601.45833333343</v>
      </c>
      <c r="AA137" s="28">
        <f t="shared" si="87"/>
        <v>-322372.37500000006</v>
      </c>
      <c r="AB137" s="28">
        <f t="shared" si="87"/>
        <v>-296347.75000000006</v>
      </c>
      <c r="AC137" s="28">
        <f t="shared" si="87"/>
        <v>-270527.58333333337</v>
      </c>
      <c r="AD137" s="28">
        <f t="shared" si="87"/>
        <v>-244911.87500000006</v>
      </c>
      <c r="AE137" s="28">
        <f t="shared" si="87"/>
        <v>-219500.62500000006</v>
      </c>
      <c r="AF137" s="28">
        <f t="shared" si="87"/>
        <v>-194293.83333333343</v>
      </c>
      <c r="AG137" s="28">
        <f t="shared" si="87"/>
        <v>-169291.50000000006</v>
      </c>
      <c r="AH137" s="28">
        <f t="shared" si="87"/>
        <v>-144493.62500000006</v>
      </c>
      <c r="AI137" s="28">
        <f t="shared" si="87"/>
        <v>-119900.20833333337</v>
      </c>
      <c r="AJ137" s="28">
        <f t="shared" si="87"/>
        <v>-95511.250000000029</v>
      </c>
      <c r="AK137" s="28">
        <f t="shared" si="87"/>
        <v>-71326.750000000015</v>
      </c>
      <c r="AL137" s="28">
        <f t="shared" si="87"/>
        <v>-47346.70833333335</v>
      </c>
      <c r="AM137" s="28">
        <f>+AM136*$C$7/1000000</f>
        <v>-23571.125000000007</v>
      </c>
    </row>
    <row r="138" spans="1:87" ht="15.75" thickBot="1" x14ac:dyDescent="0.3">
      <c r="B138" s="48" t="s">
        <v>41</v>
      </c>
      <c r="C138" s="5">
        <f>+$C$5</f>
        <v>701000000</v>
      </c>
      <c r="D138" s="28">
        <f>+D137+D135</f>
        <v>-26583341.47222225</v>
      </c>
      <c r="E138" s="28">
        <f t="shared" ref="E138:AM138" si="88">+E137+E135</f>
        <v>-26382232.361111138</v>
      </c>
      <c r="F138" s="28">
        <f t="shared" si="88"/>
        <v>-26181327.708333358</v>
      </c>
      <c r="G138" s="28">
        <f t="shared" si="88"/>
        <v>-25980627.513888914</v>
      </c>
      <c r="H138" s="28">
        <f t="shared" si="88"/>
        <v>-25780131.777777802</v>
      </c>
      <c r="I138" s="28">
        <f t="shared" si="88"/>
        <v>-25579840.500000022</v>
      </c>
      <c r="J138" s="28">
        <f t="shared" si="88"/>
        <v>-25379753.680555578</v>
      </c>
      <c r="K138" s="28">
        <f t="shared" si="88"/>
        <v>-25179871.319444466</v>
      </c>
      <c r="L138" s="28">
        <f t="shared" si="88"/>
        <v>-24980193.416666687</v>
      </c>
      <c r="M138" s="28">
        <f t="shared" si="88"/>
        <v>-24780719.972222243</v>
      </c>
      <c r="N138" s="28">
        <f t="shared" si="88"/>
        <v>-24581450.986111131</v>
      </c>
      <c r="O138" s="28">
        <f t="shared" si="88"/>
        <v>-24382386.458333354</v>
      </c>
      <c r="P138" s="28">
        <f t="shared" si="88"/>
        <v>-24183526.38888891</v>
      </c>
      <c r="Q138" s="28">
        <f t="shared" si="88"/>
        <v>-23984870.777777795</v>
      </c>
      <c r="R138" s="28">
        <f t="shared" si="88"/>
        <v>-23786419.625000019</v>
      </c>
      <c r="S138" s="28">
        <f t="shared" si="88"/>
        <v>-23588172.930555575</v>
      </c>
      <c r="T138" s="28">
        <f t="shared" si="88"/>
        <v>-23390130.694444459</v>
      </c>
      <c r="U138" s="28">
        <f t="shared" si="88"/>
        <v>-23192292.916666683</v>
      </c>
      <c r="V138" s="28">
        <f t="shared" si="88"/>
        <v>-22994659.597222239</v>
      </c>
      <c r="W138" s="28">
        <f t="shared" si="88"/>
        <v>-22797230.736111127</v>
      </c>
      <c r="X138" s="28">
        <f t="shared" si="88"/>
        <v>-22600006.333333347</v>
      </c>
      <c r="Y138" s="28">
        <f t="shared" si="88"/>
        <v>-22402986.388888903</v>
      </c>
      <c r="Z138" s="28">
        <f t="shared" si="88"/>
        <v>-22206170.902777791</v>
      </c>
      <c r="AA138" s="28">
        <f t="shared" si="88"/>
        <v>-22009559.875000015</v>
      </c>
      <c r="AB138" s="28">
        <f t="shared" si="88"/>
        <v>-21813153.305555567</v>
      </c>
      <c r="AC138" s="28">
        <f t="shared" si="88"/>
        <v>-21616951.194444455</v>
      </c>
      <c r="AD138" s="28">
        <f t="shared" si="88"/>
        <v>-21420953.541666679</v>
      </c>
      <c r="AE138" s="28">
        <f t="shared" si="88"/>
        <v>-21225160.347222231</v>
      </c>
      <c r="AF138" s="28">
        <f t="shared" si="88"/>
        <v>-21029571.611111119</v>
      </c>
      <c r="AG138" s="28">
        <f t="shared" si="88"/>
        <v>-20834187.333333343</v>
      </c>
      <c r="AH138" s="28">
        <f t="shared" si="88"/>
        <v>-20639007.513888899</v>
      </c>
      <c r="AI138" s="28">
        <f t="shared" si="88"/>
        <v>-20444032.152777784</v>
      </c>
      <c r="AJ138" s="28">
        <f t="shared" si="88"/>
        <v>-20249261.250000007</v>
      </c>
      <c r="AK138" s="28">
        <f t="shared" si="88"/>
        <v>-20054694.805555563</v>
      </c>
      <c r="AL138" s="28">
        <f t="shared" si="88"/>
        <v>-19860332.819444448</v>
      </c>
      <c r="AM138" s="28">
        <f t="shared" si="88"/>
        <v>-19666175.291666672</v>
      </c>
    </row>
    <row r="139" spans="1:87" ht="15.75" thickBot="1" x14ac:dyDescent="0.3">
      <c r="B139" s="51">
        <f>+(C139+1)^12-1</f>
        <v>0.12798759937277815</v>
      </c>
      <c r="C139" s="50">
        <f>IRR(C138:AM138)</f>
        <v>1.0086795496446754E-2</v>
      </c>
    </row>
    <row r="141" spans="1:87" ht="18.75" x14ac:dyDescent="0.3">
      <c r="A141">
        <v>84</v>
      </c>
      <c r="B141" s="30" t="s">
        <v>66</v>
      </c>
      <c r="C141" s="29">
        <v>0</v>
      </c>
      <c r="D141" s="29">
        <v>1</v>
      </c>
      <c r="E141" s="29">
        <f>+D141+1</f>
        <v>2</v>
      </c>
      <c r="F141" s="29">
        <f t="shared" ref="F141:BQ141" si="89">+E141+1</f>
        <v>3</v>
      </c>
      <c r="G141" s="29">
        <f t="shared" si="89"/>
        <v>4</v>
      </c>
      <c r="H141" s="29">
        <f t="shared" si="89"/>
        <v>5</v>
      </c>
      <c r="I141" s="29">
        <f t="shared" si="89"/>
        <v>6</v>
      </c>
      <c r="J141" s="29">
        <f t="shared" si="89"/>
        <v>7</v>
      </c>
      <c r="K141" s="29">
        <f t="shared" si="89"/>
        <v>8</v>
      </c>
      <c r="L141" s="29">
        <f t="shared" si="89"/>
        <v>9</v>
      </c>
      <c r="M141" s="29">
        <f t="shared" si="89"/>
        <v>10</v>
      </c>
      <c r="N141" s="29">
        <f t="shared" si="89"/>
        <v>11</v>
      </c>
      <c r="O141" s="29">
        <f t="shared" si="89"/>
        <v>12</v>
      </c>
      <c r="P141" s="29">
        <f t="shared" si="89"/>
        <v>13</v>
      </c>
      <c r="Q141" s="29">
        <f t="shared" si="89"/>
        <v>14</v>
      </c>
      <c r="R141" s="29">
        <f t="shared" si="89"/>
        <v>15</v>
      </c>
      <c r="S141" s="29">
        <f t="shared" si="89"/>
        <v>16</v>
      </c>
      <c r="T141" s="29">
        <f t="shared" si="89"/>
        <v>17</v>
      </c>
      <c r="U141" s="29">
        <f t="shared" si="89"/>
        <v>18</v>
      </c>
      <c r="V141" s="29">
        <f t="shared" si="89"/>
        <v>19</v>
      </c>
      <c r="W141" s="29">
        <f t="shared" si="89"/>
        <v>20</v>
      </c>
      <c r="X141" s="29">
        <f t="shared" si="89"/>
        <v>21</v>
      </c>
      <c r="Y141" s="29">
        <f t="shared" si="89"/>
        <v>22</v>
      </c>
      <c r="Z141" s="29">
        <f t="shared" si="89"/>
        <v>23</v>
      </c>
      <c r="AA141" s="29">
        <f t="shared" si="89"/>
        <v>24</v>
      </c>
      <c r="AB141" s="29">
        <f t="shared" si="89"/>
        <v>25</v>
      </c>
      <c r="AC141" s="29">
        <f t="shared" si="89"/>
        <v>26</v>
      </c>
      <c r="AD141" s="29">
        <f t="shared" si="89"/>
        <v>27</v>
      </c>
      <c r="AE141" s="29">
        <f t="shared" si="89"/>
        <v>28</v>
      </c>
      <c r="AF141" s="29">
        <f t="shared" si="89"/>
        <v>29</v>
      </c>
      <c r="AG141" s="29">
        <f t="shared" si="89"/>
        <v>30</v>
      </c>
      <c r="AH141" s="29">
        <f t="shared" si="89"/>
        <v>31</v>
      </c>
      <c r="AI141" s="29">
        <f t="shared" si="89"/>
        <v>32</v>
      </c>
      <c r="AJ141" s="29">
        <f t="shared" si="89"/>
        <v>33</v>
      </c>
      <c r="AK141" s="29">
        <f t="shared" si="89"/>
        <v>34</v>
      </c>
      <c r="AL141" s="29">
        <f t="shared" si="89"/>
        <v>35</v>
      </c>
      <c r="AM141" s="29">
        <f t="shared" si="89"/>
        <v>36</v>
      </c>
      <c r="AN141" s="29">
        <f t="shared" si="89"/>
        <v>37</v>
      </c>
      <c r="AO141" s="29">
        <f t="shared" si="89"/>
        <v>38</v>
      </c>
      <c r="AP141" s="29">
        <f t="shared" si="89"/>
        <v>39</v>
      </c>
      <c r="AQ141" s="29">
        <f t="shared" si="89"/>
        <v>40</v>
      </c>
      <c r="AR141" s="29">
        <f t="shared" si="89"/>
        <v>41</v>
      </c>
      <c r="AS141" s="29">
        <f t="shared" si="89"/>
        <v>42</v>
      </c>
      <c r="AT141" s="29">
        <f t="shared" si="89"/>
        <v>43</v>
      </c>
      <c r="AU141" s="29">
        <f t="shared" si="89"/>
        <v>44</v>
      </c>
      <c r="AV141" s="29">
        <f t="shared" si="89"/>
        <v>45</v>
      </c>
      <c r="AW141" s="29">
        <f t="shared" si="89"/>
        <v>46</v>
      </c>
      <c r="AX141" s="29">
        <f t="shared" si="89"/>
        <v>47</v>
      </c>
      <c r="AY141" s="29">
        <f t="shared" si="89"/>
        <v>48</v>
      </c>
      <c r="AZ141" s="29">
        <f t="shared" si="89"/>
        <v>49</v>
      </c>
      <c r="BA141" s="29">
        <f t="shared" si="89"/>
        <v>50</v>
      </c>
      <c r="BB141" s="29">
        <f t="shared" si="89"/>
        <v>51</v>
      </c>
      <c r="BC141" s="29">
        <f t="shared" si="89"/>
        <v>52</v>
      </c>
      <c r="BD141" s="29">
        <f t="shared" si="89"/>
        <v>53</v>
      </c>
      <c r="BE141" s="29">
        <f t="shared" si="89"/>
        <v>54</v>
      </c>
      <c r="BF141" s="29">
        <f t="shared" si="89"/>
        <v>55</v>
      </c>
      <c r="BG141" s="29">
        <f t="shared" si="89"/>
        <v>56</v>
      </c>
      <c r="BH141" s="29">
        <f t="shared" si="89"/>
        <v>57</v>
      </c>
      <c r="BI141" s="29">
        <f t="shared" si="89"/>
        <v>58</v>
      </c>
      <c r="BJ141" s="29">
        <f t="shared" si="89"/>
        <v>59</v>
      </c>
      <c r="BK141" s="29">
        <f t="shared" si="89"/>
        <v>60</v>
      </c>
      <c r="BL141" s="29">
        <f t="shared" si="89"/>
        <v>61</v>
      </c>
      <c r="BM141" s="29">
        <f t="shared" si="89"/>
        <v>62</v>
      </c>
      <c r="BN141" s="29">
        <f t="shared" si="89"/>
        <v>63</v>
      </c>
      <c r="BO141" s="29">
        <f t="shared" si="89"/>
        <v>64</v>
      </c>
      <c r="BP141" s="29">
        <f t="shared" si="89"/>
        <v>65</v>
      </c>
      <c r="BQ141" s="29">
        <f t="shared" si="89"/>
        <v>66</v>
      </c>
      <c r="BR141" s="29">
        <f t="shared" ref="BR141:CI141" si="90">+BQ141+1</f>
        <v>67</v>
      </c>
      <c r="BS141" s="29">
        <f t="shared" si="90"/>
        <v>68</v>
      </c>
      <c r="BT141" s="29">
        <f t="shared" si="90"/>
        <v>69</v>
      </c>
      <c r="BU141" s="29">
        <f t="shared" si="90"/>
        <v>70</v>
      </c>
      <c r="BV141" s="29">
        <f t="shared" si="90"/>
        <v>71</v>
      </c>
      <c r="BW141" s="29">
        <f t="shared" si="90"/>
        <v>72</v>
      </c>
      <c r="BX141" s="29">
        <f t="shared" si="90"/>
        <v>73</v>
      </c>
      <c r="BY141" s="29">
        <f t="shared" si="90"/>
        <v>74</v>
      </c>
      <c r="BZ141" s="29">
        <f t="shared" si="90"/>
        <v>75</v>
      </c>
      <c r="CA141" s="29">
        <f t="shared" si="90"/>
        <v>76</v>
      </c>
      <c r="CB141" s="29">
        <f t="shared" si="90"/>
        <v>77</v>
      </c>
      <c r="CC141" s="29">
        <f t="shared" si="90"/>
        <v>78</v>
      </c>
      <c r="CD141" s="29">
        <f t="shared" si="90"/>
        <v>79</v>
      </c>
      <c r="CE141" s="29">
        <f t="shared" si="90"/>
        <v>80</v>
      </c>
      <c r="CF141" s="29">
        <f t="shared" si="90"/>
        <v>81</v>
      </c>
      <c r="CG141" s="29">
        <f t="shared" si="90"/>
        <v>82</v>
      </c>
      <c r="CH141" s="29">
        <f t="shared" si="90"/>
        <v>83</v>
      </c>
      <c r="CI141" s="29">
        <f t="shared" si="90"/>
        <v>84</v>
      </c>
    </row>
    <row r="142" spans="1:87" x14ac:dyDescent="0.25">
      <c r="B142" s="27" t="s">
        <v>60</v>
      </c>
      <c r="C142" s="5">
        <f>+$C$5</f>
        <v>701000000</v>
      </c>
      <c r="D142" s="28">
        <f>+C142+D144</f>
        <v>692654761.90476191</v>
      </c>
      <c r="E142" s="28">
        <f t="shared" ref="E142:BP142" si="91">+D142+E144</f>
        <v>684309523.80952382</v>
      </c>
      <c r="F142" s="28">
        <f t="shared" si="91"/>
        <v>675964285.71428573</v>
      </c>
      <c r="G142" s="28">
        <f t="shared" si="91"/>
        <v>667619047.61904764</v>
      </c>
      <c r="H142" s="28">
        <f t="shared" si="91"/>
        <v>659273809.52380955</v>
      </c>
      <c r="I142" s="28">
        <f t="shared" si="91"/>
        <v>650928571.42857146</v>
      </c>
      <c r="J142" s="28">
        <f t="shared" si="91"/>
        <v>642583333.33333337</v>
      </c>
      <c r="K142" s="28">
        <f t="shared" si="91"/>
        <v>634238095.23809528</v>
      </c>
      <c r="L142" s="28">
        <f t="shared" si="91"/>
        <v>625892857.14285719</v>
      </c>
      <c r="M142" s="28">
        <f t="shared" si="91"/>
        <v>617547619.0476191</v>
      </c>
      <c r="N142" s="28">
        <f t="shared" si="91"/>
        <v>609202380.95238101</v>
      </c>
      <c r="O142" s="28">
        <f t="shared" si="91"/>
        <v>600857142.85714293</v>
      </c>
      <c r="P142" s="28">
        <f t="shared" si="91"/>
        <v>592511904.76190484</v>
      </c>
      <c r="Q142" s="28">
        <f t="shared" si="91"/>
        <v>584166666.66666675</v>
      </c>
      <c r="R142" s="28">
        <f t="shared" si="91"/>
        <v>575821428.57142866</v>
      </c>
      <c r="S142" s="28">
        <f t="shared" si="91"/>
        <v>567476190.47619057</v>
      </c>
      <c r="T142" s="28">
        <f t="shared" si="91"/>
        <v>559130952.38095248</v>
      </c>
      <c r="U142" s="28">
        <f t="shared" si="91"/>
        <v>550785714.28571439</v>
      </c>
      <c r="V142" s="28">
        <f t="shared" si="91"/>
        <v>542440476.1904763</v>
      </c>
      <c r="W142" s="28">
        <f t="shared" si="91"/>
        <v>534095238.09523821</v>
      </c>
      <c r="X142" s="28">
        <f t="shared" si="91"/>
        <v>525750000.00000012</v>
      </c>
      <c r="Y142" s="28">
        <f t="shared" si="91"/>
        <v>517404761.90476203</v>
      </c>
      <c r="Z142" s="28">
        <f t="shared" si="91"/>
        <v>509059523.80952394</v>
      </c>
      <c r="AA142" s="28">
        <f t="shared" si="91"/>
        <v>500714285.71428585</v>
      </c>
      <c r="AB142" s="28">
        <f t="shared" si="91"/>
        <v>492369047.61904776</v>
      </c>
      <c r="AC142" s="28">
        <f t="shared" si="91"/>
        <v>484023809.52380967</v>
      </c>
      <c r="AD142" s="28">
        <f t="shared" si="91"/>
        <v>475678571.42857158</v>
      </c>
      <c r="AE142" s="28">
        <f t="shared" si="91"/>
        <v>467333333.33333349</v>
      </c>
      <c r="AF142" s="28">
        <f t="shared" si="91"/>
        <v>458988095.2380954</v>
      </c>
      <c r="AG142" s="28">
        <f t="shared" si="91"/>
        <v>450642857.14285731</v>
      </c>
      <c r="AH142" s="28">
        <f t="shared" si="91"/>
        <v>442297619.04761922</v>
      </c>
      <c r="AI142" s="28">
        <f t="shared" si="91"/>
        <v>433952380.95238113</v>
      </c>
      <c r="AJ142" s="28">
        <f t="shared" si="91"/>
        <v>425607142.85714304</v>
      </c>
      <c r="AK142" s="28">
        <f t="shared" si="91"/>
        <v>417261904.76190495</v>
      </c>
      <c r="AL142" s="28">
        <f t="shared" si="91"/>
        <v>408916666.66666687</v>
      </c>
      <c r="AM142" s="28">
        <f t="shared" si="91"/>
        <v>400571428.57142878</v>
      </c>
      <c r="AN142" s="28">
        <f t="shared" si="91"/>
        <v>392226190.47619069</v>
      </c>
      <c r="AO142" s="28">
        <f t="shared" si="91"/>
        <v>383880952.3809526</v>
      </c>
      <c r="AP142" s="28">
        <f t="shared" si="91"/>
        <v>375535714.28571451</v>
      </c>
      <c r="AQ142" s="28">
        <f t="shared" si="91"/>
        <v>367190476.19047642</v>
      </c>
      <c r="AR142" s="28">
        <f t="shared" si="91"/>
        <v>358845238.09523833</v>
      </c>
      <c r="AS142" s="28">
        <f t="shared" si="91"/>
        <v>350500000.00000024</v>
      </c>
      <c r="AT142" s="28">
        <f t="shared" si="91"/>
        <v>342154761.90476215</v>
      </c>
      <c r="AU142" s="28">
        <f t="shared" si="91"/>
        <v>333809523.80952406</v>
      </c>
      <c r="AV142" s="28">
        <f t="shared" si="91"/>
        <v>325464285.71428597</v>
      </c>
      <c r="AW142" s="28">
        <f t="shared" si="91"/>
        <v>317119047.61904788</v>
      </c>
      <c r="AX142" s="28">
        <f t="shared" si="91"/>
        <v>308773809.52380979</v>
      </c>
      <c r="AY142" s="28">
        <f t="shared" si="91"/>
        <v>300428571.4285717</v>
      </c>
      <c r="AZ142" s="28">
        <f t="shared" si="91"/>
        <v>292083333.33333361</v>
      </c>
      <c r="BA142" s="28">
        <f t="shared" si="91"/>
        <v>283738095.23809552</v>
      </c>
      <c r="BB142" s="28">
        <f t="shared" si="91"/>
        <v>275392857.14285743</v>
      </c>
      <c r="BC142" s="28">
        <f t="shared" si="91"/>
        <v>267047619.04761934</v>
      </c>
      <c r="BD142" s="28">
        <f t="shared" si="91"/>
        <v>258702380.95238125</v>
      </c>
      <c r="BE142" s="28">
        <f t="shared" si="91"/>
        <v>250357142.85714316</v>
      </c>
      <c r="BF142" s="28">
        <f t="shared" si="91"/>
        <v>242011904.76190507</v>
      </c>
      <c r="BG142" s="28">
        <f t="shared" si="91"/>
        <v>233666666.66666698</v>
      </c>
      <c r="BH142" s="28">
        <f t="shared" si="91"/>
        <v>225321428.57142889</v>
      </c>
      <c r="BI142" s="28">
        <f t="shared" si="91"/>
        <v>216976190.47619081</v>
      </c>
      <c r="BJ142" s="28">
        <f t="shared" si="91"/>
        <v>208630952.38095272</v>
      </c>
      <c r="BK142" s="28">
        <f t="shared" si="91"/>
        <v>200285714.28571463</v>
      </c>
      <c r="BL142" s="28">
        <f t="shared" si="91"/>
        <v>191940476.19047654</v>
      </c>
      <c r="BM142" s="28">
        <f t="shared" si="91"/>
        <v>183595238.09523845</v>
      </c>
      <c r="BN142" s="28">
        <f t="shared" si="91"/>
        <v>175250000.00000036</v>
      </c>
      <c r="BO142" s="28">
        <f t="shared" si="91"/>
        <v>166904761.90476227</v>
      </c>
      <c r="BP142" s="28">
        <f t="shared" si="91"/>
        <v>158559523.80952418</v>
      </c>
      <c r="BQ142" s="28">
        <f t="shared" ref="BQ142:CI142" si="92">+BP142+BQ144</f>
        <v>150214285.71428609</v>
      </c>
      <c r="BR142" s="28">
        <f t="shared" si="92"/>
        <v>141869047.619048</v>
      </c>
      <c r="BS142" s="28">
        <f t="shared" si="92"/>
        <v>133523809.52380991</v>
      </c>
      <c r="BT142" s="28">
        <f t="shared" si="92"/>
        <v>125178571.42857182</v>
      </c>
      <c r="BU142" s="28">
        <f t="shared" si="92"/>
        <v>116833333.33333373</v>
      </c>
      <c r="BV142" s="28">
        <f t="shared" si="92"/>
        <v>108488095.23809564</v>
      </c>
      <c r="BW142" s="28">
        <f t="shared" si="92"/>
        <v>100142857.14285755</v>
      </c>
      <c r="BX142" s="28">
        <f t="shared" si="92"/>
        <v>91797619.047619462</v>
      </c>
      <c r="BY142" s="28">
        <f t="shared" si="92"/>
        <v>83452380.952381372</v>
      </c>
      <c r="BZ142" s="28">
        <f t="shared" si="92"/>
        <v>75107142.857143283</v>
      </c>
      <c r="CA142" s="28">
        <f t="shared" si="92"/>
        <v>66761904.761905186</v>
      </c>
      <c r="CB142" s="28">
        <f t="shared" si="92"/>
        <v>58416666.666667089</v>
      </c>
      <c r="CC142" s="28">
        <f t="shared" si="92"/>
        <v>50071428.571428992</v>
      </c>
      <c r="CD142" s="28">
        <f t="shared" si="92"/>
        <v>41726190.476190895</v>
      </c>
      <c r="CE142" s="28">
        <f t="shared" si="92"/>
        <v>33380952.380952798</v>
      </c>
      <c r="CF142" s="28">
        <f t="shared" si="92"/>
        <v>25035714.285714701</v>
      </c>
      <c r="CG142" s="28">
        <f t="shared" si="92"/>
        <v>16690476.190476606</v>
      </c>
      <c r="CH142" s="28">
        <f t="shared" si="92"/>
        <v>8345238.0952385105</v>
      </c>
      <c r="CI142" s="28">
        <f t="shared" si="92"/>
        <v>4.1536986827850342E-7</v>
      </c>
    </row>
    <row r="143" spans="1:87" x14ac:dyDescent="0.25">
      <c r="B143" s="27" t="s">
        <v>37</v>
      </c>
      <c r="D143" s="28">
        <f>-C$142*$D$14</f>
        <v>-6425833.3333334038</v>
      </c>
      <c r="E143" s="28">
        <f t="shared" ref="E143:BP143" si="93">-D$142*$D$14</f>
        <v>-6349335.317460387</v>
      </c>
      <c r="F143" s="28">
        <f t="shared" si="93"/>
        <v>-6272837.3015873702</v>
      </c>
      <c r="G143" s="28">
        <f t="shared" si="93"/>
        <v>-6196339.2857143544</v>
      </c>
      <c r="H143" s="28">
        <f t="shared" si="93"/>
        <v>-6119841.2698413376</v>
      </c>
      <c r="I143" s="28">
        <f t="shared" si="93"/>
        <v>-6043343.2539683208</v>
      </c>
      <c r="J143" s="28">
        <f t="shared" si="93"/>
        <v>-5966845.238095304</v>
      </c>
      <c r="K143" s="28">
        <f t="shared" si="93"/>
        <v>-5890347.2222222872</v>
      </c>
      <c r="L143" s="28">
        <f t="shared" si="93"/>
        <v>-5813849.2063492704</v>
      </c>
      <c r="M143" s="28">
        <f t="shared" si="93"/>
        <v>-5737351.1904762536</v>
      </c>
      <c r="N143" s="28">
        <f t="shared" si="93"/>
        <v>-5660853.1746032368</v>
      </c>
      <c r="O143" s="28">
        <f t="shared" si="93"/>
        <v>-5584355.158730221</v>
      </c>
      <c r="P143" s="28">
        <f t="shared" si="93"/>
        <v>-5507857.1428572042</v>
      </c>
      <c r="Q143" s="28">
        <f t="shared" si="93"/>
        <v>-5431359.1269841874</v>
      </c>
      <c r="R143" s="28">
        <f t="shared" si="93"/>
        <v>-5354861.1111111706</v>
      </c>
      <c r="S143" s="28">
        <f t="shared" si="93"/>
        <v>-5278363.0952381538</v>
      </c>
      <c r="T143" s="28">
        <f t="shared" si="93"/>
        <v>-5201865.079365137</v>
      </c>
      <c r="U143" s="28">
        <f t="shared" si="93"/>
        <v>-5125367.0634921202</v>
      </c>
      <c r="V143" s="28">
        <f t="shared" si="93"/>
        <v>-5048869.0476191044</v>
      </c>
      <c r="W143" s="28">
        <f t="shared" si="93"/>
        <v>-4972371.0317460876</v>
      </c>
      <c r="X143" s="28">
        <f t="shared" si="93"/>
        <v>-4895873.0158730708</v>
      </c>
      <c r="Y143" s="28">
        <f t="shared" si="93"/>
        <v>-4819375.000000054</v>
      </c>
      <c r="Z143" s="28">
        <f t="shared" si="93"/>
        <v>-4742876.9841270372</v>
      </c>
      <c r="AA143" s="28">
        <f t="shared" si="93"/>
        <v>-4666378.9682540204</v>
      </c>
      <c r="AB143" s="28">
        <f t="shared" si="93"/>
        <v>-4589880.9523810036</v>
      </c>
      <c r="AC143" s="28">
        <f t="shared" si="93"/>
        <v>-4513382.9365079878</v>
      </c>
      <c r="AD143" s="28">
        <f t="shared" si="93"/>
        <v>-4436884.920634971</v>
      </c>
      <c r="AE143" s="28">
        <f t="shared" si="93"/>
        <v>-4360386.9047619542</v>
      </c>
      <c r="AF143" s="28">
        <f t="shared" si="93"/>
        <v>-4283888.8888889374</v>
      </c>
      <c r="AG143" s="28">
        <f t="shared" si="93"/>
        <v>-4207390.8730159206</v>
      </c>
      <c r="AH143" s="28">
        <f t="shared" si="93"/>
        <v>-4130892.8571429038</v>
      </c>
      <c r="AI143" s="28">
        <f t="shared" si="93"/>
        <v>-4054394.8412698875</v>
      </c>
      <c r="AJ143" s="28">
        <f t="shared" si="93"/>
        <v>-3977896.8253968707</v>
      </c>
      <c r="AK143" s="28">
        <f t="shared" si="93"/>
        <v>-3901398.8095238539</v>
      </c>
      <c r="AL143" s="28">
        <f t="shared" si="93"/>
        <v>-3824900.7936508376</v>
      </c>
      <c r="AM143" s="28">
        <f t="shared" si="93"/>
        <v>-3748402.7777778208</v>
      </c>
      <c r="AN143" s="28">
        <f t="shared" si="93"/>
        <v>-3671904.761904804</v>
      </c>
      <c r="AO143" s="28">
        <f t="shared" si="93"/>
        <v>-3595406.7460317872</v>
      </c>
      <c r="AP143" s="28">
        <f t="shared" si="93"/>
        <v>-3518908.7301587709</v>
      </c>
      <c r="AQ143" s="28">
        <f t="shared" si="93"/>
        <v>-3442410.7142857541</v>
      </c>
      <c r="AR143" s="28">
        <f t="shared" si="93"/>
        <v>-3365912.6984127373</v>
      </c>
      <c r="AS143" s="28">
        <f t="shared" si="93"/>
        <v>-3289414.682539721</v>
      </c>
      <c r="AT143" s="28">
        <f t="shared" si="93"/>
        <v>-3212916.6666667042</v>
      </c>
      <c r="AU143" s="28">
        <f t="shared" si="93"/>
        <v>-3136418.6507936874</v>
      </c>
      <c r="AV143" s="28">
        <f t="shared" si="93"/>
        <v>-3059920.6349206707</v>
      </c>
      <c r="AW143" s="28">
        <f t="shared" si="93"/>
        <v>-2983422.6190476543</v>
      </c>
      <c r="AX143" s="28">
        <f t="shared" si="93"/>
        <v>-2906924.6031746375</v>
      </c>
      <c r="AY143" s="28">
        <f t="shared" si="93"/>
        <v>-2830426.5873016207</v>
      </c>
      <c r="AZ143" s="28">
        <f t="shared" si="93"/>
        <v>-2753928.571428604</v>
      </c>
      <c r="BA143" s="28">
        <f t="shared" si="93"/>
        <v>-2677430.5555555876</v>
      </c>
      <c r="BB143" s="28">
        <f t="shared" si="93"/>
        <v>-2600932.5396825708</v>
      </c>
      <c r="BC143" s="28">
        <f t="shared" si="93"/>
        <v>-2524434.5238095541</v>
      </c>
      <c r="BD143" s="28">
        <f t="shared" si="93"/>
        <v>-2447936.5079365377</v>
      </c>
      <c r="BE143" s="28">
        <f t="shared" si="93"/>
        <v>-2371438.4920635209</v>
      </c>
      <c r="BF143" s="28">
        <f t="shared" si="93"/>
        <v>-2294940.4761905042</v>
      </c>
      <c r="BG143" s="28">
        <f t="shared" si="93"/>
        <v>-2218442.4603174874</v>
      </c>
      <c r="BH143" s="28">
        <f t="shared" si="93"/>
        <v>-2141944.444444471</v>
      </c>
      <c r="BI143" s="28">
        <f t="shared" si="93"/>
        <v>-2065446.4285714542</v>
      </c>
      <c r="BJ143" s="28">
        <f t="shared" si="93"/>
        <v>-1988948.4126984375</v>
      </c>
      <c r="BK143" s="28">
        <f t="shared" si="93"/>
        <v>-1912450.3968254209</v>
      </c>
      <c r="BL143" s="28">
        <f t="shared" si="93"/>
        <v>-1835952.3809524043</v>
      </c>
      <c r="BM143" s="28">
        <f t="shared" si="93"/>
        <v>-1759454.3650793876</v>
      </c>
      <c r="BN143" s="28">
        <f t="shared" si="93"/>
        <v>-1682956.349206371</v>
      </c>
      <c r="BO143" s="28">
        <f t="shared" si="93"/>
        <v>-1606458.3333333542</v>
      </c>
      <c r="BP143" s="28">
        <f t="shared" si="93"/>
        <v>-1529960.3174603377</v>
      </c>
      <c r="BQ143" s="28">
        <f t="shared" ref="BQ143:CI143" si="94">-BP$142*$D$14</f>
        <v>-1453462.3015873209</v>
      </c>
      <c r="BR143" s="28">
        <f t="shared" si="94"/>
        <v>-1376964.2857143043</v>
      </c>
      <c r="BS143" s="28">
        <f t="shared" si="94"/>
        <v>-1300466.2698412875</v>
      </c>
      <c r="BT143" s="28">
        <f t="shared" si="94"/>
        <v>-1223968.253968271</v>
      </c>
      <c r="BU143" s="28">
        <f t="shared" si="94"/>
        <v>-1147470.2380952542</v>
      </c>
      <c r="BV143" s="28">
        <f t="shared" si="94"/>
        <v>-1070972.2222222376</v>
      </c>
      <c r="BW143" s="28">
        <f t="shared" si="94"/>
        <v>-994474.20634922094</v>
      </c>
      <c r="BX143" s="28">
        <f t="shared" si="94"/>
        <v>-917976.19047620427</v>
      </c>
      <c r="BY143" s="28">
        <f t="shared" si="94"/>
        <v>-841478.1746031876</v>
      </c>
      <c r="BZ143" s="28">
        <f t="shared" si="94"/>
        <v>-764980.15873017104</v>
      </c>
      <c r="CA143" s="28">
        <f t="shared" si="94"/>
        <v>-688482.14285715437</v>
      </c>
      <c r="CB143" s="28">
        <f t="shared" si="94"/>
        <v>-611984.12698413758</v>
      </c>
      <c r="CC143" s="28">
        <f t="shared" si="94"/>
        <v>-535486.1111111209</v>
      </c>
      <c r="CD143" s="28">
        <f t="shared" si="94"/>
        <v>-458988.09523810411</v>
      </c>
      <c r="CE143" s="28">
        <f t="shared" si="94"/>
        <v>-382490.07936508738</v>
      </c>
      <c r="CF143" s="28">
        <f t="shared" si="94"/>
        <v>-305992.06349207065</v>
      </c>
      <c r="CG143" s="28">
        <f t="shared" si="94"/>
        <v>-229494.04761905395</v>
      </c>
      <c r="CH143" s="28">
        <f t="shared" si="94"/>
        <v>-152996.03174603725</v>
      </c>
      <c r="CI143" s="28">
        <f t="shared" si="94"/>
        <v>-76498.015873020515</v>
      </c>
    </row>
    <row r="144" spans="1:87" x14ac:dyDescent="0.25">
      <c r="B144" s="27" t="s">
        <v>36</v>
      </c>
      <c r="D144" s="28">
        <f>-$C$142/$A141</f>
        <v>-8345238.0952380951</v>
      </c>
      <c r="E144" s="28">
        <f t="shared" ref="E144:BP144" si="95">-$C$142/$A141</f>
        <v>-8345238.0952380951</v>
      </c>
      <c r="F144" s="28">
        <f t="shared" si="95"/>
        <v>-8345238.0952380951</v>
      </c>
      <c r="G144" s="28">
        <f t="shared" si="95"/>
        <v>-8345238.0952380951</v>
      </c>
      <c r="H144" s="28">
        <f t="shared" si="95"/>
        <v>-8345238.0952380951</v>
      </c>
      <c r="I144" s="28">
        <f t="shared" si="95"/>
        <v>-8345238.0952380951</v>
      </c>
      <c r="J144" s="28">
        <f t="shared" si="95"/>
        <v>-8345238.0952380951</v>
      </c>
      <c r="K144" s="28">
        <f t="shared" si="95"/>
        <v>-8345238.0952380951</v>
      </c>
      <c r="L144" s="28">
        <f t="shared" si="95"/>
        <v>-8345238.0952380951</v>
      </c>
      <c r="M144" s="28">
        <f t="shared" si="95"/>
        <v>-8345238.0952380951</v>
      </c>
      <c r="N144" s="28">
        <f t="shared" si="95"/>
        <v>-8345238.0952380951</v>
      </c>
      <c r="O144" s="28">
        <f t="shared" si="95"/>
        <v>-8345238.0952380951</v>
      </c>
      <c r="P144" s="28">
        <f t="shared" si="95"/>
        <v>-8345238.0952380951</v>
      </c>
      <c r="Q144" s="28">
        <f t="shared" si="95"/>
        <v>-8345238.0952380951</v>
      </c>
      <c r="R144" s="28">
        <f t="shared" si="95"/>
        <v>-8345238.0952380951</v>
      </c>
      <c r="S144" s="28">
        <f t="shared" si="95"/>
        <v>-8345238.0952380951</v>
      </c>
      <c r="T144" s="28">
        <f t="shared" si="95"/>
        <v>-8345238.0952380951</v>
      </c>
      <c r="U144" s="28">
        <f t="shared" si="95"/>
        <v>-8345238.0952380951</v>
      </c>
      <c r="V144" s="28">
        <f t="shared" si="95"/>
        <v>-8345238.0952380951</v>
      </c>
      <c r="W144" s="28">
        <f t="shared" si="95"/>
        <v>-8345238.0952380951</v>
      </c>
      <c r="X144" s="28">
        <f t="shared" si="95"/>
        <v>-8345238.0952380951</v>
      </c>
      <c r="Y144" s="28">
        <f t="shared" si="95"/>
        <v>-8345238.0952380951</v>
      </c>
      <c r="Z144" s="28">
        <f t="shared" si="95"/>
        <v>-8345238.0952380951</v>
      </c>
      <c r="AA144" s="28">
        <f t="shared" si="95"/>
        <v>-8345238.0952380951</v>
      </c>
      <c r="AB144" s="28">
        <f t="shared" si="95"/>
        <v>-8345238.0952380951</v>
      </c>
      <c r="AC144" s="28">
        <f t="shared" si="95"/>
        <v>-8345238.0952380951</v>
      </c>
      <c r="AD144" s="28">
        <f t="shared" si="95"/>
        <v>-8345238.0952380951</v>
      </c>
      <c r="AE144" s="28">
        <f t="shared" si="95"/>
        <v>-8345238.0952380951</v>
      </c>
      <c r="AF144" s="28">
        <f t="shared" si="95"/>
        <v>-8345238.0952380951</v>
      </c>
      <c r="AG144" s="28">
        <f t="shared" si="95"/>
        <v>-8345238.0952380951</v>
      </c>
      <c r="AH144" s="28">
        <f t="shared" si="95"/>
        <v>-8345238.0952380951</v>
      </c>
      <c r="AI144" s="28">
        <f t="shared" si="95"/>
        <v>-8345238.0952380951</v>
      </c>
      <c r="AJ144" s="28">
        <f t="shared" si="95"/>
        <v>-8345238.0952380951</v>
      </c>
      <c r="AK144" s="28">
        <f t="shared" si="95"/>
        <v>-8345238.0952380951</v>
      </c>
      <c r="AL144" s="28">
        <f t="shared" si="95"/>
        <v>-8345238.0952380951</v>
      </c>
      <c r="AM144" s="28">
        <f t="shared" si="95"/>
        <v>-8345238.0952380951</v>
      </c>
      <c r="AN144" s="28">
        <f t="shared" si="95"/>
        <v>-8345238.0952380951</v>
      </c>
      <c r="AO144" s="28">
        <f t="shared" si="95"/>
        <v>-8345238.0952380951</v>
      </c>
      <c r="AP144" s="28">
        <f t="shared" si="95"/>
        <v>-8345238.0952380951</v>
      </c>
      <c r="AQ144" s="28">
        <f t="shared" si="95"/>
        <v>-8345238.0952380951</v>
      </c>
      <c r="AR144" s="28">
        <f t="shared" si="95"/>
        <v>-8345238.0952380951</v>
      </c>
      <c r="AS144" s="28">
        <f t="shared" si="95"/>
        <v>-8345238.0952380951</v>
      </c>
      <c r="AT144" s="28">
        <f t="shared" si="95"/>
        <v>-8345238.0952380951</v>
      </c>
      <c r="AU144" s="28">
        <f t="shared" si="95"/>
        <v>-8345238.0952380951</v>
      </c>
      <c r="AV144" s="28">
        <f t="shared" si="95"/>
        <v>-8345238.0952380951</v>
      </c>
      <c r="AW144" s="28">
        <f t="shared" si="95"/>
        <v>-8345238.0952380951</v>
      </c>
      <c r="AX144" s="28">
        <f t="shared" si="95"/>
        <v>-8345238.0952380951</v>
      </c>
      <c r="AY144" s="28">
        <f t="shared" si="95"/>
        <v>-8345238.0952380951</v>
      </c>
      <c r="AZ144" s="28">
        <f t="shared" si="95"/>
        <v>-8345238.0952380951</v>
      </c>
      <c r="BA144" s="28">
        <f t="shared" si="95"/>
        <v>-8345238.0952380951</v>
      </c>
      <c r="BB144" s="28">
        <f t="shared" si="95"/>
        <v>-8345238.0952380951</v>
      </c>
      <c r="BC144" s="28">
        <f t="shared" si="95"/>
        <v>-8345238.0952380951</v>
      </c>
      <c r="BD144" s="28">
        <f t="shared" si="95"/>
        <v>-8345238.0952380951</v>
      </c>
      <c r="BE144" s="28">
        <f t="shared" si="95"/>
        <v>-8345238.0952380951</v>
      </c>
      <c r="BF144" s="28">
        <f t="shared" si="95"/>
        <v>-8345238.0952380951</v>
      </c>
      <c r="BG144" s="28">
        <f t="shared" si="95"/>
        <v>-8345238.0952380951</v>
      </c>
      <c r="BH144" s="28">
        <f t="shared" si="95"/>
        <v>-8345238.0952380951</v>
      </c>
      <c r="BI144" s="28">
        <f t="shared" si="95"/>
        <v>-8345238.0952380951</v>
      </c>
      <c r="BJ144" s="28">
        <f t="shared" si="95"/>
        <v>-8345238.0952380951</v>
      </c>
      <c r="BK144" s="28">
        <f t="shared" si="95"/>
        <v>-8345238.0952380951</v>
      </c>
      <c r="BL144" s="28">
        <f t="shared" si="95"/>
        <v>-8345238.0952380951</v>
      </c>
      <c r="BM144" s="28">
        <f t="shared" si="95"/>
        <v>-8345238.0952380951</v>
      </c>
      <c r="BN144" s="28">
        <f t="shared" si="95"/>
        <v>-8345238.0952380951</v>
      </c>
      <c r="BO144" s="28">
        <f t="shared" si="95"/>
        <v>-8345238.0952380951</v>
      </c>
      <c r="BP144" s="28">
        <f t="shared" si="95"/>
        <v>-8345238.0952380951</v>
      </c>
      <c r="BQ144" s="28">
        <f t="shared" ref="BQ144:CI144" si="96">-$C$142/$A141</f>
        <v>-8345238.0952380951</v>
      </c>
      <c r="BR144" s="28">
        <f t="shared" si="96"/>
        <v>-8345238.0952380951</v>
      </c>
      <c r="BS144" s="28">
        <f t="shared" si="96"/>
        <v>-8345238.0952380951</v>
      </c>
      <c r="BT144" s="28">
        <f t="shared" si="96"/>
        <v>-8345238.0952380951</v>
      </c>
      <c r="BU144" s="28">
        <f t="shared" si="96"/>
        <v>-8345238.0952380951</v>
      </c>
      <c r="BV144" s="28">
        <f t="shared" si="96"/>
        <v>-8345238.0952380951</v>
      </c>
      <c r="BW144" s="28">
        <f t="shared" si="96"/>
        <v>-8345238.0952380951</v>
      </c>
      <c r="BX144" s="28">
        <f t="shared" si="96"/>
        <v>-8345238.0952380951</v>
      </c>
      <c r="BY144" s="28">
        <f t="shared" si="96"/>
        <v>-8345238.0952380951</v>
      </c>
      <c r="BZ144" s="28">
        <f t="shared" si="96"/>
        <v>-8345238.0952380951</v>
      </c>
      <c r="CA144" s="28">
        <f t="shared" si="96"/>
        <v>-8345238.0952380951</v>
      </c>
      <c r="CB144" s="28">
        <f t="shared" si="96"/>
        <v>-8345238.0952380951</v>
      </c>
      <c r="CC144" s="28">
        <f t="shared" si="96"/>
        <v>-8345238.0952380951</v>
      </c>
      <c r="CD144" s="28">
        <f t="shared" si="96"/>
        <v>-8345238.0952380951</v>
      </c>
      <c r="CE144" s="28">
        <f t="shared" si="96"/>
        <v>-8345238.0952380951</v>
      </c>
      <c r="CF144" s="28">
        <f t="shared" si="96"/>
        <v>-8345238.0952380951</v>
      </c>
      <c r="CG144" s="28">
        <f t="shared" si="96"/>
        <v>-8345238.0952380951</v>
      </c>
      <c r="CH144" s="28">
        <f t="shared" si="96"/>
        <v>-8345238.0952380951</v>
      </c>
      <c r="CI144" s="28">
        <f t="shared" si="96"/>
        <v>-8345238.0952380951</v>
      </c>
    </row>
    <row r="145" spans="1:123" x14ac:dyDescent="0.25">
      <c r="B145" s="27" t="s">
        <v>38</v>
      </c>
      <c r="D145" s="28">
        <f>+D144+D143</f>
        <v>-14771071.4285715</v>
      </c>
      <c r="E145" s="28">
        <f t="shared" ref="E145:BP145" si="97">+E144+E143</f>
        <v>-14694573.412698481</v>
      </c>
      <c r="F145" s="28">
        <f t="shared" si="97"/>
        <v>-14618075.396825466</v>
      </c>
      <c r="G145" s="28">
        <f t="shared" si="97"/>
        <v>-14541577.38095245</v>
      </c>
      <c r="H145" s="28">
        <f t="shared" si="97"/>
        <v>-14465079.365079433</v>
      </c>
      <c r="I145" s="28">
        <f t="shared" si="97"/>
        <v>-14388581.349206416</v>
      </c>
      <c r="J145" s="28">
        <f t="shared" si="97"/>
        <v>-14312083.333333399</v>
      </c>
      <c r="K145" s="28">
        <f t="shared" si="97"/>
        <v>-14235585.317460382</v>
      </c>
      <c r="L145" s="28">
        <f t="shared" si="97"/>
        <v>-14159087.301587366</v>
      </c>
      <c r="M145" s="28">
        <f t="shared" si="97"/>
        <v>-14082589.285714349</v>
      </c>
      <c r="N145" s="28">
        <f t="shared" si="97"/>
        <v>-14006091.269841332</v>
      </c>
      <c r="O145" s="28">
        <f t="shared" si="97"/>
        <v>-13929593.253968317</v>
      </c>
      <c r="P145" s="28">
        <f t="shared" si="97"/>
        <v>-13853095.238095298</v>
      </c>
      <c r="Q145" s="28">
        <f t="shared" si="97"/>
        <v>-13776597.222222283</v>
      </c>
      <c r="R145" s="28">
        <f t="shared" si="97"/>
        <v>-13700099.206349265</v>
      </c>
      <c r="S145" s="28">
        <f t="shared" si="97"/>
        <v>-13623601.19047625</v>
      </c>
      <c r="T145" s="28">
        <f t="shared" si="97"/>
        <v>-13547103.174603231</v>
      </c>
      <c r="U145" s="28">
        <f t="shared" si="97"/>
        <v>-13470605.158730216</v>
      </c>
      <c r="V145" s="28">
        <f t="shared" si="97"/>
        <v>-13394107.1428572</v>
      </c>
      <c r="W145" s="28">
        <f t="shared" si="97"/>
        <v>-13317609.126984183</v>
      </c>
      <c r="X145" s="28">
        <f t="shared" si="97"/>
        <v>-13241111.111111166</v>
      </c>
      <c r="Y145" s="28">
        <f t="shared" si="97"/>
        <v>-13164613.095238149</v>
      </c>
      <c r="Z145" s="28">
        <f t="shared" si="97"/>
        <v>-13088115.079365132</v>
      </c>
      <c r="AA145" s="28">
        <f t="shared" si="97"/>
        <v>-13011617.063492116</v>
      </c>
      <c r="AB145" s="28">
        <f t="shared" si="97"/>
        <v>-12935119.047619099</v>
      </c>
      <c r="AC145" s="28">
        <f t="shared" si="97"/>
        <v>-12858621.031746082</v>
      </c>
      <c r="AD145" s="28">
        <f t="shared" si="97"/>
        <v>-12782123.015873067</v>
      </c>
      <c r="AE145" s="28">
        <f t="shared" si="97"/>
        <v>-12705625.000000048</v>
      </c>
      <c r="AF145" s="28">
        <f t="shared" si="97"/>
        <v>-12629126.984127034</v>
      </c>
      <c r="AG145" s="28">
        <f t="shared" si="97"/>
        <v>-12552628.968254015</v>
      </c>
      <c r="AH145" s="28">
        <f t="shared" si="97"/>
        <v>-12476130.952381</v>
      </c>
      <c r="AI145" s="28">
        <f t="shared" si="97"/>
        <v>-12399632.936507983</v>
      </c>
      <c r="AJ145" s="28">
        <f t="shared" si="97"/>
        <v>-12323134.920634966</v>
      </c>
      <c r="AK145" s="28">
        <f t="shared" si="97"/>
        <v>-12246636.90476195</v>
      </c>
      <c r="AL145" s="28">
        <f t="shared" si="97"/>
        <v>-12170138.888888933</v>
      </c>
      <c r="AM145" s="28">
        <f t="shared" si="97"/>
        <v>-12093640.873015916</v>
      </c>
      <c r="AN145" s="28">
        <f t="shared" si="97"/>
        <v>-12017142.857142899</v>
      </c>
      <c r="AO145" s="28">
        <f t="shared" si="97"/>
        <v>-11940644.841269882</v>
      </c>
      <c r="AP145" s="28">
        <f t="shared" si="97"/>
        <v>-11864146.825396866</v>
      </c>
      <c r="AQ145" s="28">
        <f t="shared" si="97"/>
        <v>-11787648.809523849</v>
      </c>
      <c r="AR145" s="28">
        <f t="shared" si="97"/>
        <v>-11711150.793650832</v>
      </c>
      <c r="AS145" s="28">
        <f t="shared" si="97"/>
        <v>-11634652.777777817</v>
      </c>
      <c r="AT145" s="28">
        <f t="shared" si="97"/>
        <v>-11558154.761904798</v>
      </c>
      <c r="AU145" s="28">
        <f t="shared" si="97"/>
        <v>-11481656.746031784</v>
      </c>
      <c r="AV145" s="28">
        <f t="shared" si="97"/>
        <v>-11405158.730158765</v>
      </c>
      <c r="AW145" s="28">
        <f t="shared" si="97"/>
        <v>-11328660.71428575</v>
      </c>
      <c r="AX145" s="28">
        <f t="shared" si="97"/>
        <v>-11252162.698412733</v>
      </c>
      <c r="AY145" s="28">
        <f t="shared" si="97"/>
        <v>-11175664.682539716</v>
      </c>
      <c r="AZ145" s="28">
        <f t="shared" si="97"/>
        <v>-11099166.6666667</v>
      </c>
      <c r="BA145" s="28">
        <f t="shared" si="97"/>
        <v>-11022668.650793683</v>
      </c>
      <c r="BB145" s="28">
        <f t="shared" si="97"/>
        <v>-10946170.634920666</v>
      </c>
      <c r="BC145" s="28">
        <f t="shared" si="97"/>
        <v>-10869672.619047649</v>
      </c>
      <c r="BD145" s="28">
        <f t="shared" si="97"/>
        <v>-10793174.603174632</v>
      </c>
      <c r="BE145" s="28">
        <f t="shared" si="97"/>
        <v>-10716676.587301616</v>
      </c>
      <c r="BF145" s="28">
        <f t="shared" si="97"/>
        <v>-10640178.571428599</v>
      </c>
      <c r="BG145" s="28">
        <f t="shared" si="97"/>
        <v>-10563680.555555582</v>
      </c>
      <c r="BH145" s="28">
        <f t="shared" si="97"/>
        <v>-10487182.539682567</v>
      </c>
      <c r="BI145" s="28">
        <f t="shared" si="97"/>
        <v>-10410684.523809548</v>
      </c>
      <c r="BJ145" s="28">
        <f t="shared" si="97"/>
        <v>-10334186.507936534</v>
      </c>
      <c r="BK145" s="28">
        <f t="shared" si="97"/>
        <v>-10257688.492063517</v>
      </c>
      <c r="BL145" s="28">
        <f t="shared" si="97"/>
        <v>-10181190.4761905</v>
      </c>
      <c r="BM145" s="28">
        <f t="shared" si="97"/>
        <v>-10104692.460317483</v>
      </c>
      <c r="BN145" s="28">
        <f t="shared" si="97"/>
        <v>-10028194.444444466</v>
      </c>
      <c r="BO145" s="28">
        <f t="shared" si="97"/>
        <v>-9951696.4285714496</v>
      </c>
      <c r="BP145" s="28">
        <f t="shared" si="97"/>
        <v>-9875198.4126984328</v>
      </c>
      <c r="BQ145" s="28">
        <f t="shared" ref="BQ145:CI145" si="98">+BQ144+BQ143</f>
        <v>-9798700.396825416</v>
      </c>
      <c r="BR145" s="28">
        <f t="shared" si="98"/>
        <v>-9722202.3809523992</v>
      </c>
      <c r="BS145" s="28">
        <f t="shared" si="98"/>
        <v>-9645704.3650793824</v>
      </c>
      <c r="BT145" s="28">
        <f t="shared" si="98"/>
        <v>-9569206.3492063656</v>
      </c>
      <c r="BU145" s="28">
        <f t="shared" si="98"/>
        <v>-9492708.3333333489</v>
      </c>
      <c r="BV145" s="28">
        <f t="shared" si="98"/>
        <v>-9416210.3174603321</v>
      </c>
      <c r="BW145" s="28">
        <f t="shared" si="98"/>
        <v>-9339712.3015873153</v>
      </c>
      <c r="BX145" s="28">
        <f t="shared" si="98"/>
        <v>-9263214.2857142985</v>
      </c>
      <c r="BY145" s="28">
        <f t="shared" si="98"/>
        <v>-9186716.2698412836</v>
      </c>
      <c r="BZ145" s="28">
        <f t="shared" si="98"/>
        <v>-9110218.2539682668</v>
      </c>
      <c r="CA145" s="28">
        <f t="shared" si="98"/>
        <v>-9033720.23809525</v>
      </c>
      <c r="CB145" s="28">
        <f t="shared" si="98"/>
        <v>-8957222.2222222332</v>
      </c>
      <c r="CC145" s="28">
        <f t="shared" si="98"/>
        <v>-8880724.2063492164</v>
      </c>
      <c r="CD145" s="28">
        <f t="shared" si="98"/>
        <v>-8804226.1904761996</v>
      </c>
      <c r="CE145" s="28">
        <f t="shared" si="98"/>
        <v>-8727728.1746031828</v>
      </c>
      <c r="CF145" s="28">
        <f t="shared" si="98"/>
        <v>-8651230.158730166</v>
      </c>
      <c r="CG145" s="28">
        <f t="shared" si="98"/>
        <v>-8574732.1428571492</v>
      </c>
      <c r="CH145" s="28">
        <f t="shared" si="98"/>
        <v>-8498234.1269841325</v>
      </c>
      <c r="CI145" s="28">
        <f t="shared" si="98"/>
        <v>-8421736.1111111157</v>
      </c>
    </row>
    <row r="146" spans="1:123" x14ac:dyDescent="0.25">
      <c r="B146" s="27" t="s">
        <v>39</v>
      </c>
      <c r="D146" s="28">
        <f>+SUM(D143:$CI143)+SUM(D144:$CI144)</f>
        <v>-974097916.66666937</v>
      </c>
      <c r="E146" s="28">
        <f>+SUM(E143:$CI143)+SUM(E144:$CI144)</f>
        <v>-959326845.23809791</v>
      </c>
      <c r="F146" s="28">
        <f>+SUM(F143:$CI143)+SUM(F144:$CI144)</f>
        <v>-944632271.8253994</v>
      </c>
      <c r="G146" s="28">
        <f>+SUM(G143:$CI143)+SUM(G144:$CI144)</f>
        <v>-930014196.42857397</v>
      </c>
      <c r="H146" s="28">
        <f>+SUM(H143:$CI143)+SUM(H144:$CI144)</f>
        <v>-915472619.04762161</v>
      </c>
      <c r="I146" s="28">
        <f>+SUM(I143:$CI143)+SUM(I144:$CI144)</f>
        <v>-901007539.6825422</v>
      </c>
      <c r="J146" s="28">
        <f>+SUM(J143:$CI143)+SUM(J144:$CI144)</f>
        <v>-886618958.33333576</v>
      </c>
      <c r="K146" s="28">
        <f>+SUM(K143:$CI143)+SUM(K144:$CI144)</f>
        <v>-872306875.00000238</v>
      </c>
      <c r="L146" s="28">
        <f>+SUM(L143:$CI143)+SUM(L144:$CI144)</f>
        <v>-858071289.68254197</v>
      </c>
      <c r="M146" s="28">
        <f>+SUM(M143:$CI143)+SUM(M144:$CI144)</f>
        <v>-843912202.38095462</v>
      </c>
      <c r="N146" s="28">
        <f>+SUM(N143:$CI143)+SUM(N144:$CI144)</f>
        <v>-829829613.09524024</v>
      </c>
      <c r="O146" s="28">
        <f>+SUM(O143:$CI143)+SUM(O144:$CI144)</f>
        <v>-815823521.82539892</v>
      </c>
      <c r="P146" s="28">
        <f>+SUM(P143:$CI143)+SUM(P144:$CI144)</f>
        <v>-801893928.57143068</v>
      </c>
      <c r="Q146" s="28">
        <f>+SUM(Q143:$CI143)+SUM(Q144:$CI144)</f>
        <v>-788040833.33333528</v>
      </c>
      <c r="R146" s="28">
        <f>+SUM(R143:$CI143)+SUM(R144:$CI144)</f>
        <v>-774264236.11111307</v>
      </c>
      <c r="S146" s="28">
        <f>+SUM(S143:$CI143)+SUM(S144:$CI144)</f>
        <v>-760564136.90476382</v>
      </c>
      <c r="T146" s="28">
        <f>+SUM(T143:$CI143)+SUM(T144:$CI144)</f>
        <v>-746940535.71428752</v>
      </c>
      <c r="U146" s="28">
        <f>+SUM(U143:$CI143)+SUM(U144:$CI144)</f>
        <v>-733393432.5396843</v>
      </c>
      <c r="V146" s="28">
        <f>+SUM(V143:$CI143)+SUM(V144:$CI144)</f>
        <v>-719922827.38095415</v>
      </c>
      <c r="W146" s="28">
        <f>+SUM(W143:$CI143)+SUM(W144:$CI144)</f>
        <v>-706528720.23809695</v>
      </c>
      <c r="X146" s="28">
        <f>+SUM(X143:$CI143)+SUM(X144:$CI144)</f>
        <v>-693211111.11111271</v>
      </c>
      <c r="Y146" s="28">
        <f>+SUM(Y143:$CI143)+SUM(Y144:$CI144)</f>
        <v>-679970000.00000143</v>
      </c>
      <c r="Z146" s="28">
        <f>+SUM(Z143:$CI143)+SUM(Z144:$CI144)</f>
        <v>-666805386.90476346</v>
      </c>
      <c r="AA146" s="28">
        <f>+SUM(AA143:$CI143)+SUM(AA144:$CI144)</f>
        <v>-653717271.82539821</v>
      </c>
      <c r="AB146" s="28">
        <f>+SUM(AB143:$CI143)+SUM(AB144:$CI144)</f>
        <v>-640705654.76190615</v>
      </c>
      <c r="AC146" s="28">
        <f>+SUM(AC143:$CI143)+SUM(AC144:$CI144)</f>
        <v>-627770535.71428704</v>
      </c>
      <c r="AD146" s="28">
        <f>+SUM(AD143:$CI143)+SUM(AD144:$CI144)</f>
        <v>-614911914.68254101</v>
      </c>
      <c r="AE146" s="28">
        <f>+SUM(AE143:$CI143)+SUM(AE144:$CI144)</f>
        <v>-602129791.66666794</v>
      </c>
      <c r="AF146" s="28">
        <f>+SUM(AF143:$CI143)+SUM(AF144:$CI144)</f>
        <v>-589424166.66666794</v>
      </c>
      <c r="AG146" s="28">
        <f>+SUM(AG143:$CI143)+SUM(AG144:$CI144)</f>
        <v>-576795039.68254089</v>
      </c>
      <c r="AH146" s="28">
        <f>+SUM(AH143:$CI143)+SUM(AH144:$CI144)</f>
        <v>-564242410.7142868</v>
      </c>
      <c r="AI146" s="28">
        <f>+SUM(AI143:$CI143)+SUM(AI144:$CI144)</f>
        <v>-551766279.76190591</v>
      </c>
      <c r="AJ146" s="28">
        <f>+SUM(AJ143:$CI143)+SUM(AJ144:$CI144)</f>
        <v>-539366646.82539797</v>
      </c>
      <c r="AK146" s="28">
        <f>+SUM(AK143:$CI143)+SUM(AK144:$CI144)</f>
        <v>-527043511.90476292</v>
      </c>
      <c r="AL146" s="28">
        <f>+SUM(AL143:$CI143)+SUM(AL144:$CI144)</f>
        <v>-514796875.00000095</v>
      </c>
      <c r="AM146" s="28">
        <f>+SUM(AM143:$CI143)+SUM(AM144:$CI144)</f>
        <v>-502626736.11111206</v>
      </c>
      <c r="AN146" s="28">
        <f>+SUM(AN143:$CI143)+SUM(AN144:$CI144)</f>
        <v>-490533095.23809612</v>
      </c>
      <c r="AO146" s="28">
        <f>+SUM(AO143:$CI143)+SUM(AO144:$CI144)</f>
        <v>-478515952.38095325</v>
      </c>
      <c r="AP146" s="28">
        <f>+SUM(AP143:$CI143)+SUM(AP144:$CI144)</f>
        <v>-466575307.53968334</v>
      </c>
      <c r="AQ146" s="28">
        <f>+SUM(AQ143:$CI143)+SUM(AQ144:$CI144)</f>
        <v>-454711160.71428651</v>
      </c>
      <c r="AR146" s="28">
        <f>+SUM(AR143:$CI143)+SUM(AR144:$CI144)</f>
        <v>-442923511.90476269</v>
      </c>
      <c r="AS146" s="28">
        <f>+SUM(AS143:$CI143)+SUM(AS144:$CI144)</f>
        <v>-431212361.11111188</v>
      </c>
      <c r="AT146" s="28">
        <f>+SUM(AT143:$CI143)+SUM(AT144:$CI144)</f>
        <v>-419577708.33333409</v>
      </c>
      <c r="AU146" s="28">
        <f>+SUM(AU143:$CI143)+SUM(AU144:$CI144)</f>
        <v>-408019553.57142925</v>
      </c>
      <c r="AV146" s="28">
        <f>+SUM(AV143:$CI143)+SUM(AV144:$CI144)</f>
        <v>-396537896.82539749</v>
      </c>
      <c r="AW146" s="28">
        <f>+SUM(AW143:$CI143)+SUM(AW144:$CI144)</f>
        <v>-385132738.09523869</v>
      </c>
      <c r="AX146" s="28">
        <f>+SUM(AX143:$CI143)+SUM(AX144:$CI144)</f>
        <v>-373804077.38095295</v>
      </c>
      <c r="AY146" s="28">
        <f>+SUM(AY143:$CI143)+SUM(AY144:$CI144)</f>
        <v>-362551914.68254024</v>
      </c>
      <c r="AZ146" s="28">
        <f>+SUM(AZ143:$CI143)+SUM(AZ144:$CI144)</f>
        <v>-351376250.00000054</v>
      </c>
      <c r="BA146" s="28">
        <f>+SUM(BA143:$CI143)+SUM(BA144:$CI144)</f>
        <v>-340277083.33333385</v>
      </c>
      <c r="BB146" s="28">
        <f>+SUM(BB143:$CI143)+SUM(BB144:$CI144)</f>
        <v>-329254414.68254018</v>
      </c>
      <c r="BC146" s="28">
        <f>+SUM(BC143:$CI143)+SUM(BC144:$CI144)</f>
        <v>-318308244.04761952</v>
      </c>
      <c r="BD146" s="28">
        <f>+SUM(BD143:$CI143)+SUM(BD144:$CI144)</f>
        <v>-307438571.42857188</v>
      </c>
      <c r="BE146" s="28">
        <f>+SUM(BE143:$CI143)+SUM(BE144:$CI144)</f>
        <v>-296645396.82539725</v>
      </c>
      <c r="BF146" s="28">
        <f>+SUM(BF143:$CI143)+SUM(BF144:$CI144)</f>
        <v>-285928720.23809564</v>
      </c>
      <c r="BG146" s="28">
        <f>+SUM(BG143:$CI143)+SUM(BG144:$CI144)</f>
        <v>-275288541.66666704</v>
      </c>
      <c r="BH146" s="28">
        <f>+SUM(BH143:$CI143)+SUM(BH144:$CI144)</f>
        <v>-264724861.11111146</v>
      </c>
      <c r="BI146" s="28">
        <f>+SUM(BI143:$CI143)+SUM(BI144:$CI144)</f>
        <v>-254237678.57142889</v>
      </c>
      <c r="BJ146" s="28">
        <f>+SUM(BJ143:$CI143)+SUM(BJ144:$CI144)</f>
        <v>-243826994.04761934</v>
      </c>
      <c r="BK146" s="28">
        <f>+SUM(BK143:$CI143)+SUM(BK144:$CI144)</f>
        <v>-233492807.53968281</v>
      </c>
      <c r="BL146" s="28">
        <f>+SUM(BL143:$CI143)+SUM(BL144:$CI144)</f>
        <v>-223235119.04761931</v>
      </c>
      <c r="BM146" s="28">
        <f>+SUM(BM143:$CI143)+SUM(BM144:$CI144)</f>
        <v>-213053928.57142881</v>
      </c>
      <c r="BN146" s="28">
        <f>+SUM(BN143:$CI143)+SUM(BN144:$CI144)</f>
        <v>-202949236.11111134</v>
      </c>
      <c r="BO146" s="28">
        <f>+SUM(BO143:$CI143)+SUM(BO144:$CI144)</f>
        <v>-192921041.66666687</v>
      </c>
      <c r="BP146" s="28">
        <f>+SUM(BP143:$CI143)+SUM(BP144:$CI144)</f>
        <v>-182969345.23809543</v>
      </c>
      <c r="BQ146" s="28">
        <f>+SUM(BQ143:$CI143)+SUM(BQ144:$CI144)</f>
        <v>-173094146.82539701</v>
      </c>
      <c r="BR146" s="28">
        <f>+SUM(BR143:$CI143)+SUM(BR144:$CI144)</f>
        <v>-163295446.42857161</v>
      </c>
      <c r="BS146" s="28">
        <f>+SUM(BS143:$CI143)+SUM(BS144:$CI144)</f>
        <v>-153573244.04761919</v>
      </c>
      <c r="BT146" s="28">
        <f>+SUM(BT143:$CI143)+SUM(BT144:$CI144)</f>
        <v>-143927539.68253982</v>
      </c>
      <c r="BU146" s="28">
        <f>+SUM(BU143:$CI143)+SUM(BU144:$CI144)</f>
        <v>-134358333.33333346</v>
      </c>
      <c r="BV146" s="28">
        <f>+SUM(BV143:$CI143)+SUM(BV144:$CI144)</f>
        <v>-124865625.00000012</v>
      </c>
      <c r="BW146" s="28">
        <f>+SUM(BW143:$CI143)+SUM(BW144:$CI144)</f>
        <v>-115449414.68253979</v>
      </c>
      <c r="BX146" s="28">
        <f>+SUM(BX143:$CI143)+SUM(BX144:$CI144)</f>
        <v>-106109702.38095248</v>
      </c>
      <c r="BY146" s="28">
        <f>+SUM(BY143:$CI143)+SUM(BY144:$CI144)</f>
        <v>-96846488.095238194</v>
      </c>
      <c r="BZ146" s="28">
        <f>+SUM(BZ143:$CI143)+SUM(BZ144:$CI144)</f>
        <v>-87659771.82539691</v>
      </c>
      <c r="CA146" s="28">
        <f>+SUM(CA143:$CI143)+SUM(CA144:$CI144)</f>
        <v>-78549553.571428657</v>
      </c>
      <c r="CB146" s="28">
        <f>+SUM(CB143:$CI143)+SUM(CB144:$CI144)</f>
        <v>-69515833.333333403</v>
      </c>
      <c r="CC146" s="28">
        <f>+SUM(CC143:$CI143)+SUM(CC144:$CI144)</f>
        <v>-60558611.111111164</v>
      </c>
      <c r="CD146" s="28">
        <f>+SUM(CD143:$CI143)+SUM(CD144:$CI144)</f>
        <v>-51677886.904761948</v>
      </c>
      <c r="CE146" s="28">
        <f>+SUM(CE143:$CI143)+SUM(CE144:$CI144)</f>
        <v>-42873660.714285746</v>
      </c>
      <c r="CF146" s="28">
        <f>+SUM(CF143:$CI143)+SUM(CF144:$CI144)</f>
        <v>-34145932.53968256</v>
      </c>
      <c r="CG146" s="28">
        <f>+SUM(CG143:$CI143)+SUM(CG144:$CI144)</f>
        <v>-25494702.380952395</v>
      </c>
      <c r="CH146" s="28">
        <f>+SUM(CH143:$CI143)+SUM(CH144:$CI144)</f>
        <v>-16919970.238095246</v>
      </c>
      <c r="CI146" s="28">
        <f>+SUM(CI143:$CI143)+SUM(CI144:$CI144)</f>
        <v>-8421736.1111111157</v>
      </c>
    </row>
    <row r="147" spans="1:123" x14ac:dyDescent="0.25">
      <c r="B147" s="27" t="s">
        <v>40</v>
      </c>
      <c r="D147" s="28">
        <f>+D146*$C$7/1000000</f>
        <v>-1168917.5000000033</v>
      </c>
      <c r="E147" s="28">
        <f t="shared" ref="E147:BP147" si="99">+E146*$C$7/1000000</f>
        <v>-1151192.2142857176</v>
      </c>
      <c r="F147" s="28">
        <f t="shared" si="99"/>
        <v>-1133558.7261904792</v>
      </c>
      <c r="G147" s="28">
        <f t="shared" si="99"/>
        <v>-1116017.0357142887</v>
      </c>
      <c r="H147" s="28">
        <f t="shared" si="99"/>
        <v>-1098567.142857146</v>
      </c>
      <c r="I147" s="28">
        <f t="shared" si="99"/>
        <v>-1081209.0476190506</v>
      </c>
      <c r="J147" s="28">
        <f t="shared" si="99"/>
        <v>-1063942.750000003</v>
      </c>
      <c r="K147" s="28">
        <f t="shared" si="99"/>
        <v>-1046768.2500000028</v>
      </c>
      <c r="L147" s="28">
        <f t="shared" si="99"/>
        <v>-1029685.5476190504</v>
      </c>
      <c r="M147" s="28">
        <f t="shared" si="99"/>
        <v>-1012694.6428571455</v>
      </c>
      <c r="N147" s="28">
        <f t="shared" si="99"/>
        <v>-995795.53571428836</v>
      </c>
      <c r="O147" s="28">
        <f t="shared" si="99"/>
        <v>-978988.22619047877</v>
      </c>
      <c r="P147" s="28">
        <f t="shared" si="99"/>
        <v>-962272.71428571676</v>
      </c>
      <c r="Q147" s="28">
        <f t="shared" si="99"/>
        <v>-945649.00000000233</v>
      </c>
      <c r="R147" s="28">
        <f t="shared" si="99"/>
        <v>-929117.0833333357</v>
      </c>
      <c r="S147" s="28">
        <f t="shared" si="99"/>
        <v>-912676.96428571653</v>
      </c>
      <c r="T147" s="28">
        <f t="shared" si="99"/>
        <v>-896328.64285714505</v>
      </c>
      <c r="U147" s="28">
        <f t="shared" si="99"/>
        <v>-880072.11904762115</v>
      </c>
      <c r="V147" s="28">
        <f t="shared" si="99"/>
        <v>-863907.39285714505</v>
      </c>
      <c r="W147" s="28">
        <f t="shared" si="99"/>
        <v>-847834.4642857163</v>
      </c>
      <c r="X147" s="28">
        <f t="shared" si="99"/>
        <v>-831853.33333333523</v>
      </c>
      <c r="Y147" s="28">
        <f t="shared" si="99"/>
        <v>-815964.00000000175</v>
      </c>
      <c r="Z147" s="28">
        <f t="shared" si="99"/>
        <v>-800166.46428571618</v>
      </c>
      <c r="AA147" s="28">
        <f t="shared" si="99"/>
        <v>-784460.72619047796</v>
      </c>
      <c r="AB147" s="28">
        <f t="shared" si="99"/>
        <v>-768846.78571428731</v>
      </c>
      <c r="AC147" s="28">
        <f t="shared" si="99"/>
        <v>-753324.64285714435</v>
      </c>
      <c r="AD147" s="28">
        <f t="shared" si="99"/>
        <v>-737894.2976190492</v>
      </c>
      <c r="AE147" s="28">
        <f t="shared" si="99"/>
        <v>-722555.75000000151</v>
      </c>
      <c r="AF147" s="28">
        <f t="shared" si="99"/>
        <v>-707309.00000000151</v>
      </c>
      <c r="AG147" s="28">
        <f t="shared" si="99"/>
        <v>-692154.04761904909</v>
      </c>
      <c r="AH147" s="28">
        <f t="shared" si="99"/>
        <v>-677090.89285714412</v>
      </c>
      <c r="AI147" s="28">
        <f t="shared" si="99"/>
        <v>-662119.53571428708</v>
      </c>
      <c r="AJ147" s="28">
        <f t="shared" si="99"/>
        <v>-647239.97619047749</v>
      </c>
      <c r="AK147" s="28">
        <f t="shared" si="99"/>
        <v>-632452.21428571548</v>
      </c>
      <c r="AL147" s="28">
        <f t="shared" si="99"/>
        <v>-617756.25000000105</v>
      </c>
      <c r="AM147" s="28">
        <f t="shared" si="99"/>
        <v>-603152.08333333442</v>
      </c>
      <c r="AN147" s="28">
        <f t="shared" si="99"/>
        <v>-588639.71428571537</v>
      </c>
      <c r="AO147" s="28">
        <f t="shared" si="99"/>
        <v>-574219.14285714389</v>
      </c>
      <c r="AP147" s="28">
        <f t="shared" si="99"/>
        <v>-559890.36904761998</v>
      </c>
      <c r="AQ147" s="28">
        <f t="shared" si="99"/>
        <v>-545653.39285714377</v>
      </c>
      <c r="AR147" s="28">
        <f t="shared" si="99"/>
        <v>-531508.21428571525</v>
      </c>
      <c r="AS147" s="28">
        <f t="shared" si="99"/>
        <v>-517454.83333333425</v>
      </c>
      <c r="AT147" s="28">
        <f t="shared" si="99"/>
        <v>-503493.25000000093</v>
      </c>
      <c r="AU147" s="28">
        <f t="shared" si="99"/>
        <v>-489623.46428571508</v>
      </c>
      <c r="AV147" s="28">
        <f t="shared" si="99"/>
        <v>-475845.47619047697</v>
      </c>
      <c r="AW147" s="28">
        <f t="shared" si="99"/>
        <v>-462159.28571428644</v>
      </c>
      <c r="AX147" s="28">
        <f t="shared" si="99"/>
        <v>-448564.89285714354</v>
      </c>
      <c r="AY147" s="28">
        <f t="shared" si="99"/>
        <v>-435062.29761904827</v>
      </c>
      <c r="AZ147" s="28">
        <f t="shared" si="99"/>
        <v>-421651.5000000007</v>
      </c>
      <c r="BA147" s="28">
        <f t="shared" si="99"/>
        <v>-408332.50000000058</v>
      </c>
      <c r="BB147" s="28">
        <f t="shared" si="99"/>
        <v>-395105.29761904821</v>
      </c>
      <c r="BC147" s="28">
        <f t="shared" si="99"/>
        <v>-381969.89285714342</v>
      </c>
      <c r="BD147" s="28">
        <f t="shared" si="99"/>
        <v>-368926.28571428626</v>
      </c>
      <c r="BE147" s="28">
        <f t="shared" si="99"/>
        <v>-355974.47619047668</v>
      </c>
      <c r="BF147" s="28">
        <f t="shared" si="99"/>
        <v>-343114.46428571478</v>
      </c>
      <c r="BG147" s="28">
        <f t="shared" si="99"/>
        <v>-330346.25000000041</v>
      </c>
      <c r="BH147" s="28">
        <f t="shared" si="99"/>
        <v>-317669.83333333372</v>
      </c>
      <c r="BI147" s="28">
        <f t="shared" si="99"/>
        <v>-305085.21428571467</v>
      </c>
      <c r="BJ147" s="28">
        <f t="shared" si="99"/>
        <v>-292592.39285714319</v>
      </c>
      <c r="BK147" s="28">
        <f t="shared" si="99"/>
        <v>-280191.3690476194</v>
      </c>
      <c r="BL147" s="28">
        <f t="shared" si="99"/>
        <v>-267882.14285714319</v>
      </c>
      <c r="BM147" s="28">
        <f t="shared" si="99"/>
        <v>-255664.71428571458</v>
      </c>
      <c r="BN147" s="28">
        <f t="shared" si="99"/>
        <v>-243539.0833333336</v>
      </c>
      <c r="BO147" s="28">
        <f t="shared" si="99"/>
        <v>-231505.25000000023</v>
      </c>
      <c r="BP147" s="28">
        <f t="shared" si="99"/>
        <v>-219563.21428571449</v>
      </c>
      <c r="BQ147" s="28">
        <f t="shared" ref="BQ147:CH147" si="100">+BQ146*$C$7/1000000</f>
        <v>-207712.97619047642</v>
      </c>
      <c r="BR147" s="28">
        <f t="shared" si="100"/>
        <v>-195954.53571428591</v>
      </c>
      <c r="BS147" s="28">
        <f t="shared" si="100"/>
        <v>-184287.89285714304</v>
      </c>
      <c r="BT147" s="28">
        <f t="shared" si="100"/>
        <v>-172713.04761904778</v>
      </c>
      <c r="BU147" s="28">
        <f t="shared" si="100"/>
        <v>-161230.00000000015</v>
      </c>
      <c r="BV147" s="28">
        <f t="shared" si="100"/>
        <v>-149838.75000000015</v>
      </c>
      <c r="BW147" s="28">
        <f t="shared" si="100"/>
        <v>-138539.29761904775</v>
      </c>
      <c r="BX147" s="28">
        <f t="shared" si="100"/>
        <v>-127331.64285714297</v>
      </c>
      <c r="BY147" s="28">
        <f t="shared" si="100"/>
        <v>-116215.78571428583</v>
      </c>
      <c r="BZ147" s="28">
        <f t="shared" si="100"/>
        <v>-105191.72619047629</v>
      </c>
      <c r="CA147" s="28">
        <f t="shared" si="100"/>
        <v>-94259.464285714392</v>
      </c>
      <c r="CB147" s="28">
        <f t="shared" si="100"/>
        <v>-83419.000000000073</v>
      </c>
      <c r="CC147" s="28">
        <f t="shared" si="100"/>
        <v>-72670.333333333401</v>
      </c>
      <c r="CD147" s="28">
        <f t="shared" si="100"/>
        <v>-62013.464285714341</v>
      </c>
      <c r="CE147" s="28">
        <f t="shared" si="100"/>
        <v>-51448.392857142899</v>
      </c>
      <c r="CF147" s="28">
        <f t="shared" si="100"/>
        <v>-40975.119047619075</v>
      </c>
      <c r="CG147" s="28">
        <f t="shared" si="100"/>
        <v>-30593.642857142877</v>
      </c>
      <c r="CH147" s="28">
        <f t="shared" si="100"/>
        <v>-20303.964285714294</v>
      </c>
      <c r="CI147" s="28">
        <f>+CI146*$C$7/1000000</f>
        <v>-10106.083333333339</v>
      </c>
    </row>
    <row r="148" spans="1:123" ht="15.75" thickBot="1" x14ac:dyDescent="0.3">
      <c r="B148" s="48" t="s">
        <v>41</v>
      </c>
      <c r="C148" s="5">
        <f>+$C$5</f>
        <v>701000000</v>
      </c>
      <c r="D148" s="28">
        <f>+D147+D145</f>
        <v>-15939988.928571504</v>
      </c>
      <c r="E148" s="28">
        <f t="shared" ref="E148:BP148" si="101">+E147+E145</f>
        <v>-15845765.6269842</v>
      </c>
      <c r="F148" s="28">
        <f t="shared" si="101"/>
        <v>-15751634.123015946</v>
      </c>
      <c r="G148" s="28">
        <f t="shared" si="101"/>
        <v>-15657594.416666739</v>
      </c>
      <c r="H148" s="28">
        <f t="shared" si="101"/>
        <v>-15563646.507936578</v>
      </c>
      <c r="I148" s="28">
        <f t="shared" si="101"/>
        <v>-15469790.396825466</v>
      </c>
      <c r="J148" s="28">
        <f t="shared" si="101"/>
        <v>-15376026.083333403</v>
      </c>
      <c r="K148" s="28">
        <f t="shared" si="101"/>
        <v>-15282353.567460384</v>
      </c>
      <c r="L148" s="28">
        <f t="shared" si="101"/>
        <v>-15188772.849206416</v>
      </c>
      <c r="M148" s="28">
        <f t="shared" si="101"/>
        <v>-15095283.928571494</v>
      </c>
      <c r="N148" s="28">
        <f t="shared" si="101"/>
        <v>-15001886.805555621</v>
      </c>
      <c r="O148" s="28">
        <f t="shared" si="101"/>
        <v>-14908581.480158797</v>
      </c>
      <c r="P148" s="28">
        <f t="shared" si="101"/>
        <v>-14815367.952381015</v>
      </c>
      <c r="Q148" s="28">
        <f t="shared" si="101"/>
        <v>-14722246.222222285</v>
      </c>
      <c r="R148" s="28">
        <f t="shared" si="101"/>
        <v>-14629216.289682601</v>
      </c>
      <c r="S148" s="28">
        <f t="shared" si="101"/>
        <v>-14536278.154761966</v>
      </c>
      <c r="T148" s="28">
        <f t="shared" si="101"/>
        <v>-14443431.817460377</v>
      </c>
      <c r="U148" s="28">
        <f t="shared" si="101"/>
        <v>-14350677.277777838</v>
      </c>
      <c r="V148" s="28">
        <f t="shared" si="101"/>
        <v>-14258014.535714345</v>
      </c>
      <c r="W148" s="28">
        <f t="shared" si="101"/>
        <v>-14165443.591269899</v>
      </c>
      <c r="X148" s="28">
        <f t="shared" si="101"/>
        <v>-14072964.444444502</v>
      </c>
      <c r="Y148" s="28">
        <f t="shared" si="101"/>
        <v>-13980577.095238151</v>
      </c>
      <c r="Z148" s="28">
        <f t="shared" si="101"/>
        <v>-13888281.543650849</v>
      </c>
      <c r="AA148" s="28">
        <f t="shared" si="101"/>
        <v>-13796077.789682593</v>
      </c>
      <c r="AB148" s="28">
        <f t="shared" si="101"/>
        <v>-13703965.833333386</v>
      </c>
      <c r="AC148" s="28">
        <f t="shared" si="101"/>
        <v>-13611945.674603226</v>
      </c>
      <c r="AD148" s="28">
        <f t="shared" si="101"/>
        <v>-13520017.313492116</v>
      </c>
      <c r="AE148" s="28">
        <f t="shared" si="101"/>
        <v>-13428180.75000005</v>
      </c>
      <c r="AF148" s="28">
        <f t="shared" si="101"/>
        <v>-13336435.984127035</v>
      </c>
      <c r="AG148" s="28">
        <f t="shared" si="101"/>
        <v>-13244783.015873063</v>
      </c>
      <c r="AH148" s="28">
        <f t="shared" si="101"/>
        <v>-13153221.845238144</v>
      </c>
      <c r="AI148" s="28">
        <f t="shared" si="101"/>
        <v>-13061752.47222227</v>
      </c>
      <c r="AJ148" s="28">
        <f t="shared" si="101"/>
        <v>-12970374.896825444</v>
      </c>
      <c r="AK148" s="28">
        <f t="shared" si="101"/>
        <v>-12879089.119047664</v>
      </c>
      <c r="AL148" s="28">
        <f t="shared" si="101"/>
        <v>-12787895.138888935</v>
      </c>
      <c r="AM148" s="28">
        <f t="shared" si="101"/>
        <v>-12696792.95634925</v>
      </c>
      <c r="AN148" s="28">
        <f t="shared" si="101"/>
        <v>-12605782.571428614</v>
      </c>
      <c r="AO148" s="28">
        <f t="shared" si="101"/>
        <v>-12514863.984127026</v>
      </c>
      <c r="AP148" s="28">
        <f t="shared" si="101"/>
        <v>-12424037.194444485</v>
      </c>
      <c r="AQ148" s="28">
        <f t="shared" si="101"/>
        <v>-12333302.202380992</v>
      </c>
      <c r="AR148" s="28">
        <f t="shared" si="101"/>
        <v>-12242659.007936547</v>
      </c>
      <c r="AS148" s="28">
        <f t="shared" si="101"/>
        <v>-12152107.611111151</v>
      </c>
      <c r="AT148" s="28">
        <f t="shared" si="101"/>
        <v>-12061648.011904798</v>
      </c>
      <c r="AU148" s="28">
        <f t="shared" si="101"/>
        <v>-11971280.210317498</v>
      </c>
      <c r="AV148" s="28">
        <f t="shared" si="101"/>
        <v>-11881004.206349242</v>
      </c>
      <c r="AW148" s="28">
        <f t="shared" si="101"/>
        <v>-11790820.000000037</v>
      </c>
      <c r="AX148" s="28">
        <f t="shared" si="101"/>
        <v>-11700727.591269877</v>
      </c>
      <c r="AY148" s="28">
        <f t="shared" si="101"/>
        <v>-11610726.980158765</v>
      </c>
      <c r="AZ148" s="28">
        <f t="shared" si="101"/>
        <v>-11520818.1666667</v>
      </c>
      <c r="BA148" s="28">
        <f t="shared" si="101"/>
        <v>-11431001.150793683</v>
      </c>
      <c r="BB148" s="28">
        <f t="shared" si="101"/>
        <v>-11341275.932539715</v>
      </c>
      <c r="BC148" s="28">
        <f t="shared" si="101"/>
        <v>-11251642.511904793</v>
      </c>
      <c r="BD148" s="28">
        <f t="shared" si="101"/>
        <v>-11162100.888888918</v>
      </c>
      <c r="BE148" s="28">
        <f t="shared" si="101"/>
        <v>-11072651.063492093</v>
      </c>
      <c r="BF148" s="28">
        <f t="shared" si="101"/>
        <v>-10983293.035714313</v>
      </c>
      <c r="BG148" s="28">
        <f t="shared" si="101"/>
        <v>-10894026.805555582</v>
      </c>
      <c r="BH148" s="28">
        <f t="shared" si="101"/>
        <v>-10804852.373015901</v>
      </c>
      <c r="BI148" s="28">
        <f t="shared" si="101"/>
        <v>-10715769.738095263</v>
      </c>
      <c r="BJ148" s="28">
        <f t="shared" si="101"/>
        <v>-10626778.900793677</v>
      </c>
      <c r="BK148" s="28">
        <f t="shared" si="101"/>
        <v>-10537879.861111136</v>
      </c>
      <c r="BL148" s="28">
        <f t="shared" si="101"/>
        <v>-10449072.619047644</v>
      </c>
      <c r="BM148" s="28">
        <f t="shared" si="101"/>
        <v>-10360357.174603198</v>
      </c>
      <c r="BN148" s="28">
        <f t="shared" si="101"/>
        <v>-10271733.5277778</v>
      </c>
      <c r="BO148" s="28">
        <f t="shared" si="101"/>
        <v>-10183201.67857145</v>
      </c>
      <c r="BP148" s="28">
        <f t="shared" si="101"/>
        <v>-10094761.626984147</v>
      </c>
      <c r="BQ148" s="28">
        <f t="shared" ref="BQ148:CI148" si="102">+BQ147+BQ145</f>
        <v>-10006413.373015892</v>
      </c>
      <c r="BR148" s="28">
        <f t="shared" si="102"/>
        <v>-9918156.9166666847</v>
      </c>
      <c r="BS148" s="28">
        <f t="shared" si="102"/>
        <v>-9829992.2579365261</v>
      </c>
      <c r="BT148" s="28">
        <f t="shared" si="102"/>
        <v>-9741919.3968254142</v>
      </c>
      <c r="BU148" s="28">
        <f t="shared" si="102"/>
        <v>-9653938.3333333489</v>
      </c>
      <c r="BV148" s="28">
        <f t="shared" si="102"/>
        <v>-9566049.0674603321</v>
      </c>
      <c r="BW148" s="28">
        <f t="shared" si="102"/>
        <v>-9478251.5992063638</v>
      </c>
      <c r="BX148" s="28">
        <f t="shared" si="102"/>
        <v>-9390545.9285714421</v>
      </c>
      <c r="BY148" s="28">
        <f t="shared" si="102"/>
        <v>-9302932.055555569</v>
      </c>
      <c r="BZ148" s="28">
        <f t="shared" si="102"/>
        <v>-9215409.9801587425</v>
      </c>
      <c r="CA148" s="28">
        <f t="shared" si="102"/>
        <v>-9127979.7023809645</v>
      </c>
      <c r="CB148" s="28">
        <f t="shared" si="102"/>
        <v>-9040641.2222222332</v>
      </c>
      <c r="CC148" s="28">
        <f t="shared" si="102"/>
        <v>-8953394.5396825504</v>
      </c>
      <c r="CD148" s="28">
        <f t="shared" si="102"/>
        <v>-8866239.6547619142</v>
      </c>
      <c r="CE148" s="28">
        <f t="shared" si="102"/>
        <v>-8779176.5674603265</v>
      </c>
      <c r="CF148" s="28">
        <f t="shared" si="102"/>
        <v>-8692205.2777777854</v>
      </c>
      <c r="CG148" s="28">
        <f t="shared" si="102"/>
        <v>-8605325.7857142929</v>
      </c>
      <c r="CH148" s="28">
        <f t="shared" si="102"/>
        <v>-8518538.091269847</v>
      </c>
      <c r="CI148" s="28">
        <f t="shared" si="102"/>
        <v>-8431842.1944444496</v>
      </c>
    </row>
    <row r="149" spans="1:123" ht="15.75" thickBot="1" x14ac:dyDescent="0.3">
      <c r="B149" s="51">
        <f>+(C149+1)^12-1</f>
        <v>0.1362829886626038</v>
      </c>
      <c r="C149" s="50">
        <f>+IRR(C148:CI148)</f>
        <v>1.0703746152404214E-2</v>
      </c>
    </row>
    <row r="151" spans="1:123" ht="18.75" x14ac:dyDescent="0.3">
      <c r="A151">
        <v>120</v>
      </c>
      <c r="B151" s="30" t="s">
        <v>66</v>
      </c>
      <c r="C151" s="29">
        <v>0</v>
      </c>
      <c r="D151" s="29">
        <v>1</v>
      </c>
      <c r="E151" s="29">
        <f>+D151+1</f>
        <v>2</v>
      </c>
      <c r="F151" s="29">
        <f t="shared" ref="F151:BQ151" si="103">+E151+1</f>
        <v>3</v>
      </c>
      <c r="G151" s="29">
        <f t="shared" si="103"/>
        <v>4</v>
      </c>
      <c r="H151" s="29">
        <f t="shared" si="103"/>
        <v>5</v>
      </c>
      <c r="I151" s="29">
        <f t="shared" si="103"/>
        <v>6</v>
      </c>
      <c r="J151" s="29">
        <f t="shared" si="103"/>
        <v>7</v>
      </c>
      <c r="K151" s="29">
        <f t="shared" si="103"/>
        <v>8</v>
      </c>
      <c r="L151" s="29">
        <f t="shared" si="103"/>
        <v>9</v>
      </c>
      <c r="M151" s="29">
        <f t="shared" si="103"/>
        <v>10</v>
      </c>
      <c r="N151" s="29">
        <f t="shared" si="103"/>
        <v>11</v>
      </c>
      <c r="O151" s="29">
        <f t="shared" si="103"/>
        <v>12</v>
      </c>
      <c r="P151" s="29">
        <f t="shared" si="103"/>
        <v>13</v>
      </c>
      <c r="Q151" s="29">
        <f t="shared" si="103"/>
        <v>14</v>
      </c>
      <c r="R151" s="29">
        <f t="shared" si="103"/>
        <v>15</v>
      </c>
      <c r="S151" s="29">
        <f t="shared" si="103"/>
        <v>16</v>
      </c>
      <c r="T151" s="29">
        <f t="shared" si="103"/>
        <v>17</v>
      </c>
      <c r="U151" s="29">
        <f t="shared" si="103"/>
        <v>18</v>
      </c>
      <c r="V151" s="29">
        <f t="shared" si="103"/>
        <v>19</v>
      </c>
      <c r="W151" s="29">
        <f t="shared" si="103"/>
        <v>20</v>
      </c>
      <c r="X151" s="29">
        <f t="shared" si="103"/>
        <v>21</v>
      </c>
      <c r="Y151" s="29">
        <f t="shared" si="103"/>
        <v>22</v>
      </c>
      <c r="Z151" s="29">
        <f t="shared" si="103"/>
        <v>23</v>
      </c>
      <c r="AA151" s="29">
        <f t="shared" si="103"/>
        <v>24</v>
      </c>
      <c r="AB151" s="29">
        <f t="shared" si="103"/>
        <v>25</v>
      </c>
      <c r="AC151" s="29">
        <f t="shared" si="103"/>
        <v>26</v>
      </c>
      <c r="AD151" s="29">
        <f t="shared" si="103"/>
        <v>27</v>
      </c>
      <c r="AE151" s="29">
        <f t="shared" si="103"/>
        <v>28</v>
      </c>
      <c r="AF151" s="29">
        <f t="shared" si="103"/>
        <v>29</v>
      </c>
      <c r="AG151" s="29">
        <f t="shared" si="103"/>
        <v>30</v>
      </c>
      <c r="AH151" s="29">
        <f t="shared" si="103"/>
        <v>31</v>
      </c>
      <c r="AI151" s="29">
        <f t="shared" si="103"/>
        <v>32</v>
      </c>
      <c r="AJ151" s="29">
        <f t="shared" si="103"/>
        <v>33</v>
      </c>
      <c r="AK151" s="29">
        <f t="shared" si="103"/>
        <v>34</v>
      </c>
      <c r="AL151" s="29">
        <f t="shared" si="103"/>
        <v>35</v>
      </c>
      <c r="AM151" s="29">
        <f t="shared" si="103"/>
        <v>36</v>
      </c>
      <c r="AN151" s="29">
        <f t="shared" si="103"/>
        <v>37</v>
      </c>
      <c r="AO151" s="29">
        <f t="shared" si="103"/>
        <v>38</v>
      </c>
      <c r="AP151" s="29">
        <f t="shared" si="103"/>
        <v>39</v>
      </c>
      <c r="AQ151" s="29">
        <f t="shared" si="103"/>
        <v>40</v>
      </c>
      <c r="AR151" s="29">
        <f t="shared" si="103"/>
        <v>41</v>
      </c>
      <c r="AS151" s="29">
        <f t="shared" si="103"/>
        <v>42</v>
      </c>
      <c r="AT151" s="29">
        <f t="shared" si="103"/>
        <v>43</v>
      </c>
      <c r="AU151" s="29">
        <f t="shared" si="103"/>
        <v>44</v>
      </c>
      <c r="AV151" s="29">
        <f t="shared" si="103"/>
        <v>45</v>
      </c>
      <c r="AW151" s="29">
        <f t="shared" si="103"/>
        <v>46</v>
      </c>
      <c r="AX151" s="29">
        <f t="shared" si="103"/>
        <v>47</v>
      </c>
      <c r="AY151" s="29">
        <f t="shared" si="103"/>
        <v>48</v>
      </c>
      <c r="AZ151" s="29">
        <f t="shared" si="103"/>
        <v>49</v>
      </c>
      <c r="BA151" s="29">
        <f t="shared" si="103"/>
        <v>50</v>
      </c>
      <c r="BB151" s="29">
        <f t="shared" si="103"/>
        <v>51</v>
      </c>
      <c r="BC151" s="29">
        <f t="shared" si="103"/>
        <v>52</v>
      </c>
      <c r="BD151" s="29">
        <f t="shared" si="103"/>
        <v>53</v>
      </c>
      <c r="BE151" s="29">
        <f t="shared" si="103"/>
        <v>54</v>
      </c>
      <c r="BF151" s="29">
        <f t="shared" si="103"/>
        <v>55</v>
      </c>
      <c r="BG151" s="29">
        <f t="shared" si="103"/>
        <v>56</v>
      </c>
      <c r="BH151" s="29">
        <f t="shared" si="103"/>
        <v>57</v>
      </c>
      <c r="BI151" s="29">
        <f t="shared" si="103"/>
        <v>58</v>
      </c>
      <c r="BJ151" s="29">
        <f t="shared" si="103"/>
        <v>59</v>
      </c>
      <c r="BK151" s="29">
        <f t="shared" si="103"/>
        <v>60</v>
      </c>
      <c r="BL151" s="29">
        <f t="shared" si="103"/>
        <v>61</v>
      </c>
      <c r="BM151" s="29">
        <f t="shared" si="103"/>
        <v>62</v>
      </c>
      <c r="BN151" s="29">
        <f t="shared" si="103"/>
        <v>63</v>
      </c>
      <c r="BO151" s="29">
        <f t="shared" si="103"/>
        <v>64</v>
      </c>
      <c r="BP151" s="29">
        <f t="shared" si="103"/>
        <v>65</v>
      </c>
      <c r="BQ151" s="29">
        <f t="shared" si="103"/>
        <v>66</v>
      </c>
      <c r="BR151" s="29">
        <f t="shared" ref="BR151:DS151" si="104">+BQ151+1</f>
        <v>67</v>
      </c>
      <c r="BS151" s="29">
        <f t="shared" si="104"/>
        <v>68</v>
      </c>
      <c r="BT151" s="29">
        <f t="shared" si="104"/>
        <v>69</v>
      </c>
      <c r="BU151" s="29">
        <f t="shared" si="104"/>
        <v>70</v>
      </c>
      <c r="BV151" s="29">
        <f t="shared" si="104"/>
        <v>71</v>
      </c>
      <c r="BW151" s="29">
        <f t="shared" si="104"/>
        <v>72</v>
      </c>
      <c r="BX151" s="29">
        <f t="shared" si="104"/>
        <v>73</v>
      </c>
      <c r="BY151" s="29">
        <f t="shared" si="104"/>
        <v>74</v>
      </c>
      <c r="BZ151" s="29">
        <f t="shared" si="104"/>
        <v>75</v>
      </c>
      <c r="CA151" s="29">
        <f t="shared" si="104"/>
        <v>76</v>
      </c>
      <c r="CB151" s="29">
        <f t="shared" si="104"/>
        <v>77</v>
      </c>
      <c r="CC151" s="29">
        <f t="shared" si="104"/>
        <v>78</v>
      </c>
      <c r="CD151" s="29">
        <f t="shared" si="104"/>
        <v>79</v>
      </c>
      <c r="CE151" s="29">
        <f t="shared" si="104"/>
        <v>80</v>
      </c>
      <c r="CF151" s="29">
        <f t="shared" si="104"/>
        <v>81</v>
      </c>
      <c r="CG151" s="29">
        <f t="shared" si="104"/>
        <v>82</v>
      </c>
      <c r="CH151" s="29">
        <f t="shared" si="104"/>
        <v>83</v>
      </c>
      <c r="CI151" s="29">
        <f t="shared" si="104"/>
        <v>84</v>
      </c>
      <c r="CJ151" s="29">
        <f t="shared" si="104"/>
        <v>85</v>
      </c>
      <c r="CK151" s="29">
        <f t="shared" si="104"/>
        <v>86</v>
      </c>
      <c r="CL151" s="29">
        <f t="shared" si="104"/>
        <v>87</v>
      </c>
      <c r="CM151" s="29">
        <f t="shared" si="104"/>
        <v>88</v>
      </c>
      <c r="CN151" s="29">
        <f t="shared" si="104"/>
        <v>89</v>
      </c>
      <c r="CO151" s="29">
        <f t="shared" si="104"/>
        <v>90</v>
      </c>
      <c r="CP151" s="29">
        <f t="shared" si="104"/>
        <v>91</v>
      </c>
      <c r="CQ151" s="29">
        <f t="shared" si="104"/>
        <v>92</v>
      </c>
      <c r="CR151" s="29">
        <f t="shared" si="104"/>
        <v>93</v>
      </c>
      <c r="CS151" s="29">
        <f t="shared" si="104"/>
        <v>94</v>
      </c>
      <c r="CT151" s="29">
        <f t="shared" si="104"/>
        <v>95</v>
      </c>
      <c r="CU151" s="29">
        <f t="shared" si="104"/>
        <v>96</v>
      </c>
      <c r="CV151" s="29">
        <f t="shared" si="104"/>
        <v>97</v>
      </c>
      <c r="CW151" s="29">
        <f t="shared" si="104"/>
        <v>98</v>
      </c>
      <c r="CX151" s="29">
        <f t="shared" si="104"/>
        <v>99</v>
      </c>
      <c r="CY151" s="29">
        <f t="shared" si="104"/>
        <v>100</v>
      </c>
      <c r="CZ151" s="29">
        <f t="shared" si="104"/>
        <v>101</v>
      </c>
      <c r="DA151" s="29">
        <f t="shared" si="104"/>
        <v>102</v>
      </c>
      <c r="DB151" s="29">
        <f t="shared" si="104"/>
        <v>103</v>
      </c>
      <c r="DC151" s="29">
        <f t="shared" si="104"/>
        <v>104</v>
      </c>
      <c r="DD151" s="29">
        <f t="shared" si="104"/>
        <v>105</v>
      </c>
      <c r="DE151" s="29">
        <f t="shared" si="104"/>
        <v>106</v>
      </c>
      <c r="DF151" s="29">
        <f t="shared" si="104"/>
        <v>107</v>
      </c>
      <c r="DG151" s="29">
        <f t="shared" si="104"/>
        <v>108</v>
      </c>
      <c r="DH151" s="29">
        <f t="shared" si="104"/>
        <v>109</v>
      </c>
      <c r="DI151" s="29">
        <f t="shared" si="104"/>
        <v>110</v>
      </c>
      <c r="DJ151" s="29">
        <f t="shared" si="104"/>
        <v>111</v>
      </c>
      <c r="DK151" s="29">
        <f t="shared" si="104"/>
        <v>112</v>
      </c>
      <c r="DL151" s="29">
        <f t="shared" si="104"/>
        <v>113</v>
      </c>
      <c r="DM151" s="29">
        <f t="shared" si="104"/>
        <v>114</v>
      </c>
      <c r="DN151" s="29">
        <f t="shared" si="104"/>
        <v>115</v>
      </c>
      <c r="DO151" s="29">
        <f t="shared" si="104"/>
        <v>116</v>
      </c>
      <c r="DP151" s="29">
        <f t="shared" si="104"/>
        <v>117</v>
      </c>
      <c r="DQ151" s="29">
        <f t="shared" si="104"/>
        <v>118</v>
      </c>
      <c r="DR151" s="29">
        <f t="shared" si="104"/>
        <v>119</v>
      </c>
      <c r="DS151" s="29">
        <f t="shared" si="104"/>
        <v>120</v>
      </c>
    </row>
    <row r="152" spans="1:123" x14ac:dyDescent="0.25">
      <c r="B152" s="27" t="s">
        <v>60</v>
      </c>
      <c r="C152" s="5">
        <f>+$C$5</f>
        <v>701000000</v>
      </c>
      <c r="D152" s="28">
        <f>+C152+D154</f>
        <v>695158333.33333337</v>
      </c>
      <c r="E152" s="28">
        <f>+D152+E154</f>
        <v>689316666.66666675</v>
      </c>
      <c r="F152" s="28">
        <f t="shared" ref="F152:BP152" si="105">+E152+F154</f>
        <v>683475000.00000012</v>
      </c>
      <c r="G152" s="28">
        <f t="shared" si="105"/>
        <v>677633333.33333349</v>
      </c>
      <c r="H152" s="28">
        <f t="shared" si="105"/>
        <v>671791666.66666687</v>
      </c>
      <c r="I152" s="28">
        <f t="shared" si="105"/>
        <v>665950000.00000024</v>
      </c>
      <c r="J152" s="28">
        <f t="shared" si="105"/>
        <v>660108333.33333361</v>
      </c>
      <c r="K152" s="28">
        <f t="shared" si="105"/>
        <v>654266666.66666698</v>
      </c>
      <c r="L152" s="28">
        <f t="shared" si="105"/>
        <v>648425000.00000036</v>
      </c>
      <c r="M152" s="28">
        <f t="shared" si="105"/>
        <v>642583333.33333373</v>
      </c>
      <c r="N152" s="28">
        <f t="shared" si="105"/>
        <v>636741666.6666671</v>
      </c>
      <c r="O152" s="28">
        <f t="shared" si="105"/>
        <v>630900000.00000048</v>
      </c>
      <c r="P152" s="28">
        <f t="shared" si="105"/>
        <v>625058333.33333385</v>
      </c>
      <c r="Q152" s="28">
        <f t="shared" si="105"/>
        <v>619216666.66666722</v>
      </c>
      <c r="R152" s="28">
        <f t="shared" si="105"/>
        <v>613375000.0000006</v>
      </c>
      <c r="S152" s="28">
        <f t="shared" si="105"/>
        <v>607533333.33333397</v>
      </c>
      <c r="T152" s="28">
        <f t="shared" si="105"/>
        <v>601691666.66666734</v>
      </c>
      <c r="U152" s="28">
        <f t="shared" si="105"/>
        <v>595850000.00000072</v>
      </c>
      <c r="V152" s="28">
        <f t="shared" si="105"/>
        <v>590008333.33333409</v>
      </c>
      <c r="W152" s="28">
        <f t="shared" si="105"/>
        <v>584166666.66666746</v>
      </c>
      <c r="X152" s="28">
        <f t="shared" si="105"/>
        <v>578325000.00000083</v>
      </c>
      <c r="Y152" s="28">
        <f t="shared" si="105"/>
        <v>572483333.33333421</v>
      </c>
      <c r="Z152" s="28">
        <f t="shared" si="105"/>
        <v>566641666.66666758</v>
      </c>
      <c r="AA152" s="28">
        <f t="shared" si="105"/>
        <v>560800000.00000095</v>
      </c>
      <c r="AB152" s="28">
        <f t="shared" si="105"/>
        <v>554958333.33333433</v>
      </c>
      <c r="AC152" s="28">
        <f t="shared" si="105"/>
        <v>549116666.6666677</v>
      </c>
      <c r="AD152" s="28">
        <f t="shared" si="105"/>
        <v>543275000.00000107</v>
      </c>
      <c r="AE152" s="28">
        <f t="shared" si="105"/>
        <v>537433333.33333445</v>
      </c>
      <c r="AF152" s="28">
        <f t="shared" si="105"/>
        <v>531591666.66666776</v>
      </c>
      <c r="AG152" s="28">
        <f t="shared" si="105"/>
        <v>525750000.00000107</v>
      </c>
      <c r="AH152" s="28">
        <f t="shared" si="105"/>
        <v>519908333.33333439</v>
      </c>
      <c r="AI152" s="28">
        <f t="shared" si="105"/>
        <v>514066666.6666677</v>
      </c>
      <c r="AJ152" s="28">
        <f t="shared" si="105"/>
        <v>508225000.00000101</v>
      </c>
      <c r="AK152" s="28">
        <f t="shared" si="105"/>
        <v>502383333.33333433</v>
      </c>
      <c r="AL152" s="28">
        <f t="shared" si="105"/>
        <v>496541666.66666764</v>
      </c>
      <c r="AM152" s="28">
        <f t="shared" si="105"/>
        <v>490700000.00000095</v>
      </c>
      <c r="AN152" s="28">
        <f t="shared" si="105"/>
        <v>484858333.33333427</v>
      </c>
      <c r="AO152" s="28">
        <f t="shared" si="105"/>
        <v>479016666.66666758</v>
      </c>
      <c r="AP152" s="28">
        <f t="shared" si="105"/>
        <v>473175000.00000089</v>
      </c>
      <c r="AQ152" s="28">
        <f t="shared" si="105"/>
        <v>467333333.33333421</v>
      </c>
      <c r="AR152" s="28">
        <f t="shared" si="105"/>
        <v>461491666.66666752</v>
      </c>
      <c r="AS152" s="28">
        <f t="shared" si="105"/>
        <v>455650000.00000083</v>
      </c>
      <c r="AT152" s="28">
        <f t="shared" si="105"/>
        <v>449808333.33333415</v>
      </c>
      <c r="AU152" s="28">
        <f t="shared" si="105"/>
        <v>443966666.66666746</v>
      </c>
      <c r="AV152" s="28">
        <f t="shared" si="105"/>
        <v>438125000.00000077</v>
      </c>
      <c r="AW152" s="28">
        <f t="shared" si="105"/>
        <v>432283333.33333409</v>
      </c>
      <c r="AX152" s="28">
        <f t="shared" si="105"/>
        <v>426441666.6666674</v>
      </c>
      <c r="AY152" s="28">
        <f t="shared" si="105"/>
        <v>420600000.00000072</v>
      </c>
      <c r="AZ152" s="28">
        <f t="shared" si="105"/>
        <v>414758333.33333403</v>
      </c>
      <c r="BA152" s="28">
        <f t="shared" si="105"/>
        <v>408916666.66666734</v>
      </c>
      <c r="BB152" s="28">
        <f t="shared" si="105"/>
        <v>403075000.00000066</v>
      </c>
      <c r="BC152" s="28">
        <f t="shared" si="105"/>
        <v>397233333.33333397</v>
      </c>
      <c r="BD152" s="28">
        <f t="shared" si="105"/>
        <v>391391666.66666728</v>
      </c>
      <c r="BE152" s="28">
        <f t="shared" si="105"/>
        <v>385550000.0000006</v>
      </c>
      <c r="BF152" s="28">
        <f t="shared" si="105"/>
        <v>379708333.33333391</v>
      </c>
      <c r="BG152" s="28">
        <f t="shared" si="105"/>
        <v>373866666.66666722</v>
      </c>
      <c r="BH152" s="28">
        <f t="shared" si="105"/>
        <v>368025000.00000054</v>
      </c>
      <c r="BI152" s="28">
        <f t="shared" si="105"/>
        <v>362183333.33333385</v>
      </c>
      <c r="BJ152" s="28">
        <f t="shared" si="105"/>
        <v>356341666.66666716</v>
      </c>
      <c r="BK152" s="28">
        <f t="shared" si="105"/>
        <v>350500000.00000048</v>
      </c>
      <c r="BL152" s="28">
        <f t="shared" si="105"/>
        <v>344658333.33333379</v>
      </c>
      <c r="BM152" s="28">
        <f t="shared" si="105"/>
        <v>338816666.6666671</v>
      </c>
      <c r="BN152" s="28">
        <f t="shared" si="105"/>
        <v>332975000.00000042</v>
      </c>
      <c r="BO152" s="28">
        <f t="shared" si="105"/>
        <v>327133333.33333373</v>
      </c>
      <c r="BP152" s="28">
        <f t="shared" si="105"/>
        <v>321291666.66666704</v>
      </c>
      <c r="BQ152" s="28">
        <f t="shared" ref="BQ152:DR152" si="106">+BP152+BQ154</f>
        <v>315450000.00000036</v>
      </c>
      <c r="BR152" s="28">
        <f t="shared" si="106"/>
        <v>309608333.33333367</v>
      </c>
      <c r="BS152" s="28">
        <f t="shared" si="106"/>
        <v>303766666.66666698</v>
      </c>
      <c r="BT152" s="28">
        <f t="shared" si="106"/>
        <v>297925000.0000003</v>
      </c>
      <c r="BU152" s="28">
        <f t="shared" si="106"/>
        <v>292083333.33333361</v>
      </c>
      <c r="BV152" s="28">
        <f t="shared" si="106"/>
        <v>286241666.66666692</v>
      </c>
      <c r="BW152" s="28">
        <f t="shared" si="106"/>
        <v>280400000.00000024</v>
      </c>
      <c r="BX152" s="28">
        <f t="shared" si="106"/>
        <v>274558333.33333355</v>
      </c>
      <c r="BY152" s="28">
        <f t="shared" si="106"/>
        <v>268716666.66666687</v>
      </c>
      <c r="BZ152" s="28">
        <f t="shared" si="106"/>
        <v>262875000.00000021</v>
      </c>
      <c r="CA152" s="28">
        <f t="shared" si="106"/>
        <v>257033333.33333355</v>
      </c>
      <c r="CB152" s="28">
        <f t="shared" si="106"/>
        <v>251191666.6666669</v>
      </c>
      <c r="CC152" s="28">
        <f t="shared" si="106"/>
        <v>245350000.00000024</v>
      </c>
      <c r="CD152" s="28">
        <f t="shared" si="106"/>
        <v>239508333.33333358</v>
      </c>
      <c r="CE152" s="28">
        <f t="shared" si="106"/>
        <v>233666666.66666692</v>
      </c>
      <c r="CF152" s="28">
        <f t="shared" si="106"/>
        <v>227825000.00000027</v>
      </c>
      <c r="CG152" s="28">
        <f t="shared" si="106"/>
        <v>221983333.33333361</v>
      </c>
      <c r="CH152" s="28">
        <f t="shared" si="106"/>
        <v>216141666.66666695</v>
      </c>
      <c r="CI152" s="28">
        <f t="shared" si="106"/>
        <v>210300000.0000003</v>
      </c>
      <c r="CJ152" s="28">
        <f t="shared" si="106"/>
        <v>204458333.33333364</v>
      </c>
      <c r="CK152" s="28">
        <f t="shared" si="106"/>
        <v>198616666.66666698</v>
      </c>
      <c r="CL152" s="28">
        <f t="shared" si="106"/>
        <v>192775000.00000033</v>
      </c>
      <c r="CM152" s="28">
        <f t="shared" si="106"/>
        <v>186933333.33333367</v>
      </c>
      <c r="CN152" s="28">
        <f t="shared" si="106"/>
        <v>181091666.66666701</v>
      </c>
      <c r="CO152" s="28">
        <f t="shared" si="106"/>
        <v>175250000.00000036</v>
      </c>
      <c r="CP152" s="28">
        <f t="shared" si="106"/>
        <v>169408333.3333337</v>
      </c>
      <c r="CQ152" s="28">
        <f t="shared" si="106"/>
        <v>163566666.66666704</v>
      </c>
      <c r="CR152" s="28">
        <f t="shared" si="106"/>
        <v>157725000.00000039</v>
      </c>
      <c r="CS152" s="28">
        <f t="shared" si="106"/>
        <v>151883333.33333373</v>
      </c>
      <c r="CT152" s="28">
        <f t="shared" si="106"/>
        <v>146041666.66666707</v>
      </c>
      <c r="CU152" s="28">
        <f t="shared" si="106"/>
        <v>140200000.00000042</v>
      </c>
      <c r="CV152" s="28">
        <f t="shared" si="106"/>
        <v>134358333.33333376</v>
      </c>
      <c r="CW152" s="28">
        <f t="shared" si="106"/>
        <v>128516666.66666709</v>
      </c>
      <c r="CX152" s="28">
        <f t="shared" si="106"/>
        <v>122675000.00000042</v>
      </c>
      <c r="CY152" s="28">
        <f t="shared" si="106"/>
        <v>116833333.33333375</v>
      </c>
      <c r="CZ152" s="28">
        <f t="shared" si="106"/>
        <v>110991666.66666707</v>
      </c>
      <c r="DA152" s="28">
        <f t="shared" si="106"/>
        <v>105150000.0000004</v>
      </c>
      <c r="DB152" s="28">
        <f t="shared" si="106"/>
        <v>99308333.333333731</v>
      </c>
      <c r="DC152" s="28">
        <f t="shared" si="106"/>
        <v>93466666.666667059</v>
      </c>
      <c r="DD152" s="28">
        <f t="shared" si="106"/>
        <v>87625000.000000387</v>
      </c>
      <c r="DE152" s="28">
        <f t="shared" si="106"/>
        <v>81783333.333333716</v>
      </c>
      <c r="DF152" s="28">
        <f t="shared" si="106"/>
        <v>75941666.666667044</v>
      </c>
      <c r="DG152" s="28">
        <f t="shared" si="106"/>
        <v>70100000.000000373</v>
      </c>
      <c r="DH152" s="28">
        <f t="shared" si="106"/>
        <v>64258333.333333708</v>
      </c>
      <c r="DI152" s="28">
        <f t="shared" si="106"/>
        <v>58416666.666667044</v>
      </c>
      <c r="DJ152" s="28">
        <f t="shared" si="106"/>
        <v>52575000.00000038</v>
      </c>
      <c r="DK152" s="28">
        <f t="shared" si="106"/>
        <v>46733333.333333716</v>
      </c>
      <c r="DL152" s="28">
        <f t="shared" si="106"/>
        <v>40891666.666667052</v>
      </c>
      <c r="DM152" s="28">
        <f t="shared" si="106"/>
        <v>35050000.000000387</v>
      </c>
      <c r="DN152" s="28">
        <f t="shared" si="106"/>
        <v>29208333.33333372</v>
      </c>
      <c r="DO152" s="28">
        <f t="shared" si="106"/>
        <v>23366666.666667052</v>
      </c>
      <c r="DP152" s="28">
        <f t="shared" si="106"/>
        <v>17525000.000000384</v>
      </c>
      <c r="DQ152" s="28">
        <f t="shared" si="106"/>
        <v>11683333.333333716</v>
      </c>
      <c r="DR152" s="28">
        <f t="shared" si="106"/>
        <v>5841666.6666670488</v>
      </c>
      <c r="DS152" s="28">
        <f>+DR152+DS154</f>
        <v>3.8184225559234619E-7</v>
      </c>
    </row>
    <row r="153" spans="1:123" x14ac:dyDescent="0.25">
      <c r="B153" s="27" t="s">
        <v>37</v>
      </c>
      <c r="D153" s="28">
        <f>-C$152*$D$14</f>
        <v>-6425833.3333334038</v>
      </c>
      <c r="E153" s="28">
        <f t="shared" ref="E153:BP153" si="107">-D$152*$D$14</f>
        <v>-6372284.7222222928</v>
      </c>
      <c r="F153" s="28">
        <f t="shared" si="107"/>
        <v>-6318736.1111111809</v>
      </c>
      <c r="G153" s="28">
        <f t="shared" si="107"/>
        <v>-6265187.5000000698</v>
      </c>
      <c r="H153" s="28">
        <f t="shared" si="107"/>
        <v>-6211638.8888889588</v>
      </c>
      <c r="I153" s="28">
        <f t="shared" si="107"/>
        <v>-6158090.2777778469</v>
      </c>
      <c r="J153" s="28">
        <f t="shared" si="107"/>
        <v>-6104541.6666667359</v>
      </c>
      <c r="K153" s="28">
        <f t="shared" si="107"/>
        <v>-6050993.0555556249</v>
      </c>
      <c r="L153" s="28">
        <f t="shared" si="107"/>
        <v>-5997444.4444445129</v>
      </c>
      <c r="M153" s="28">
        <f t="shared" si="107"/>
        <v>-5943895.8333334019</v>
      </c>
      <c r="N153" s="28">
        <f t="shared" si="107"/>
        <v>-5890347.2222222909</v>
      </c>
      <c r="O153" s="28">
        <f t="shared" si="107"/>
        <v>-5836798.611111179</v>
      </c>
      <c r="P153" s="28">
        <f t="shared" si="107"/>
        <v>-5783250.000000068</v>
      </c>
      <c r="Q153" s="28">
        <f t="shared" si="107"/>
        <v>-5729701.388888957</v>
      </c>
      <c r="R153" s="28">
        <f t="shared" si="107"/>
        <v>-5676152.777777845</v>
      </c>
      <c r="S153" s="28">
        <f t="shared" si="107"/>
        <v>-5622604.166666734</v>
      </c>
      <c r="T153" s="28">
        <f t="shared" si="107"/>
        <v>-5569055.5555556221</v>
      </c>
      <c r="U153" s="28">
        <f t="shared" si="107"/>
        <v>-5515506.9444445111</v>
      </c>
      <c r="V153" s="28">
        <f t="shared" si="107"/>
        <v>-5461958.3333334001</v>
      </c>
      <c r="W153" s="28">
        <f t="shared" si="107"/>
        <v>-5408409.7222222881</v>
      </c>
      <c r="X153" s="28">
        <f t="shared" si="107"/>
        <v>-5354861.1111111771</v>
      </c>
      <c r="Y153" s="28">
        <f t="shared" si="107"/>
        <v>-5301312.5000000661</v>
      </c>
      <c r="Z153" s="28">
        <f t="shared" si="107"/>
        <v>-5247763.8888889542</v>
      </c>
      <c r="AA153" s="28">
        <f t="shared" si="107"/>
        <v>-5194215.2777778432</v>
      </c>
      <c r="AB153" s="28">
        <f t="shared" si="107"/>
        <v>-5140666.6666667322</v>
      </c>
      <c r="AC153" s="28">
        <f t="shared" si="107"/>
        <v>-5087118.0555556202</v>
      </c>
      <c r="AD153" s="28">
        <f t="shared" si="107"/>
        <v>-5033569.4444445092</v>
      </c>
      <c r="AE153" s="28">
        <f t="shared" si="107"/>
        <v>-4980020.8333333982</v>
      </c>
      <c r="AF153" s="28">
        <f t="shared" si="107"/>
        <v>-4926472.2222222863</v>
      </c>
      <c r="AG153" s="28">
        <f t="shared" si="107"/>
        <v>-4872923.6111111743</v>
      </c>
      <c r="AH153" s="28">
        <f t="shared" si="107"/>
        <v>-4819375.0000000624</v>
      </c>
      <c r="AI153" s="28">
        <f t="shared" si="107"/>
        <v>-4765826.3888889505</v>
      </c>
      <c r="AJ153" s="28">
        <f t="shared" si="107"/>
        <v>-4712277.7777778395</v>
      </c>
      <c r="AK153" s="28">
        <f t="shared" si="107"/>
        <v>-4658729.1666667275</v>
      </c>
      <c r="AL153" s="28">
        <f t="shared" si="107"/>
        <v>-4605180.5555556156</v>
      </c>
      <c r="AM153" s="28">
        <f t="shared" si="107"/>
        <v>-4551631.9444445036</v>
      </c>
      <c r="AN153" s="28">
        <f t="shared" si="107"/>
        <v>-4498083.3333333917</v>
      </c>
      <c r="AO153" s="28">
        <f t="shared" si="107"/>
        <v>-4444534.7222222798</v>
      </c>
      <c r="AP153" s="28">
        <f t="shared" si="107"/>
        <v>-4390986.1111111678</v>
      </c>
      <c r="AQ153" s="28">
        <f t="shared" si="107"/>
        <v>-4337437.5000000559</v>
      </c>
      <c r="AR153" s="28">
        <f t="shared" si="107"/>
        <v>-4283888.8888889439</v>
      </c>
      <c r="AS153" s="28">
        <f t="shared" si="107"/>
        <v>-4230340.277777832</v>
      </c>
      <c r="AT153" s="28">
        <f t="shared" si="107"/>
        <v>-4176791.6666667201</v>
      </c>
      <c r="AU153" s="28">
        <f t="shared" si="107"/>
        <v>-4123243.0555556081</v>
      </c>
      <c r="AV153" s="28">
        <f t="shared" si="107"/>
        <v>-4069694.4444444967</v>
      </c>
      <c r="AW153" s="28">
        <f t="shared" si="107"/>
        <v>-4016145.8333333847</v>
      </c>
      <c r="AX153" s="28">
        <f t="shared" si="107"/>
        <v>-3962597.2222222728</v>
      </c>
      <c r="AY153" s="28">
        <f t="shared" si="107"/>
        <v>-3909048.6111111608</v>
      </c>
      <c r="AZ153" s="28">
        <f t="shared" si="107"/>
        <v>-3855500.0000000489</v>
      </c>
      <c r="BA153" s="28">
        <f t="shared" si="107"/>
        <v>-3801951.388888937</v>
      </c>
      <c r="BB153" s="28">
        <f t="shared" si="107"/>
        <v>-3748402.777777825</v>
      </c>
      <c r="BC153" s="28">
        <f t="shared" si="107"/>
        <v>-3694854.1666667131</v>
      </c>
      <c r="BD153" s="28">
        <f t="shared" si="107"/>
        <v>-3641305.5555556011</v>
      </c>
      <c r="BE153" s="28">
        <f t="shared" si="107"/>
        <v>-3587756.9444444897</v>
      </c>
      <c r="BF153" s="28">
        <f t="shared" si="107"/>
        <v>-3534208.3333333777</v>
      </c>
      <c r="BG153" s="28">
        <f t="shared" si="107"/>
        <v>-3480659.7222222658</v>
      </c>
      <c r="BH153" s="28">
        <f t="shared" si="107"/>
        <v>-3427111.1111111538</v>
      </c>
      <c r="BI153" s="28">
        <f t="shared" si="107"/>
        <v>-3373562.5000000419</v>
      </c>
      <c r="BJ153" s="28">
        <f t="shared" si="107"/>
        <v>-3320013.88888893</v>
      </c>
      <c r="BK153" s="28">
        <f t="shared" si="107"/>
        <v>-3266465.277777818</v>
      </c>
      <c r="BL153" s="28">
        <f t="shared" si="107"/>
        <v>-3212916.6666667061</v>
      </c>
      <c r="BM153" s="28">
        <f t="shared" si="107"/>
        <v>-3159368.0555555946</v>
      </c>
      <c r="BN153" s="28">
        <f t="shared" si="107"/>
        <v>-3105819.4444444827</v>
      </c>
      <c r="BO153" s="28">
        <f t="shared" si="107"/>
        <v>-3052270.8333333707</v>
      </c>
      <c r="BP153" s="28">
        <f t="shared" si="107"/>
        <v>-2998722.2222222588</v>
      </c>
      <c r="BQ153" s="28">
        <f t="shared" ref="BQ153:DS153" si="108">-BP$152*$D$14</f>
        <v>-2945173.6111111469</v>
      </c>
      <c r="BR153" s="28">
        <f t="shared" si="108"/>
        <v>-2891625.0000000349</v>
      </c>
      <c r="BS153" s="28">
        <f t="shared" si="108"/>
        <v>-2838076.388888923</v>
      </c>
      <c r="BT153" s="28">
        <f t="shared" si="108"/>
        <v>-2784527.777777811</v>
      </c>
      <c r="BU153" s="28">
        <f t="shared" si="108"/>
        <v>-2730979.1666666996</v>
      </c>
      <c r="BV153" s="28">
        <f t="shared" si="108"/>
        <v>-2677430.5555555876</v>
      </c>
      <c r="BW153" s="28">
        <f t="shared" si="108"/>
        <v>-2623881.9444444757</v>
      </c>
      <c r="BX153" s="28">
        <f t="shared" si="108"/>
        <v>-2570333.3333333638</v>
      </c>
      <c r="BY153" s="28">
        <f t="shared" si="108"/>
        <v>-2516784.7222222518</v>
      </c>
      <c r="BZ153" s="28">
        <f t="shared" si="108"/>
        <v>-2463236.1111111399</v>
      </c>
      <c r="CA153" s="28">
        <f t="shared" si="108"/>
        <v>-2409687.5000000284</v>
      </c>
      <c r="CB153" s="28">
        <f t="shared" si="108"/>
        <v>-2356138.8888889169</v>
      </c>
      <c r="CC153" s="28">
        <f t="shared" si="108"/>
        <v>-2302590.277777805</v>
      </c>
      <c r="CD153" s="28">
        <f t="shared" si="108"/>
        <v>-2249041.6666666935</v>
      </c>
      <c r="CE153" s="28">
        <f t="shared" si="108"/>
        <v>-2195493.055555582</v>
      </c>
      <c r="CF153" s="28">
        <f t="shared" si="108"/>
        <v>-2141944.4444444701</v>
      </c>
      <c r="CG153" s="28">
        <f t="shared" si="108"/>
        <v>-2088395.8333333586</v>
      </c>
      <c r="CH153" s="28">
        <f t="shared" si="108"/>
        <v>-2034847.2222222472</v>
      </c>
      <c r="CI153" s="28">
        <f t="shared" si="108"/>
        <v>-1981298.6111111355</v>
      </c>
      <c r="CJ153" s="28">
        <f t="shared" si="108"/>
        <v>-1927750.000000024</v>
      </c>
      <c r="CK153" s="28">
        <f t="shared" si="108"/>
        <v>-1874201.3888889123</v>
      </c>
      <c r="CL153" s="28">
        <f t="shared" si="108"/>
        <v>-1820652.7777778006</v>
      </c>
      <c r="CM153" s="28">
        <f t="shared" si="108"/>
        <v>-1767104.1666666891</v>
      </c>
      <c r="CN153" s="28">
        <f t="shared" si="108"/>
        <v>-1713555.5555555774</v>
      </c>
      <c r="CO153" s="28">
        <f t="shared" si="108"/>
        <v>-1660006.9444444659</v>
      </c>
      <c r="CP153" s="28">
        <f t="shared" si="108"/>
        <v>-1606458.3333333542</v>
      </c>
      <c r="CQ153" s="28">
        <f t="shared" si="108"/>
        <v>-1552909.7222222427</v>
      </c>
      <c r="CR153" s="28">
        <f t="shared" si="108"/>
        <v>-1499361.111111131</v>
      </c>
      <c r="CS153" s="28">
        <f t="shared" si="108"/>
        <v>-1445812.5000000193</v>
      </c>
      <c r="CT153" s="28">
        <f t="shared" si="108"/>
        <v>-1392263.8888889079</v>
      </c>
      <c r="CU153" s="28">
        <f t="shared" si="108"/>
        <v>-1338715.2777777961</v>
      </c>
      <c r="CV153" s="28">
        <f t="shared" si="108"/>
        <v>-1285166.6666666847</v>
      </c>
      <c r="CW153" s="28">
        <f t="shared" si="108"/>
        <v>-1231618.055555573</v>
      </c>
      <c r="CX153" s="28">
        <f t="shared" si="108"/>
        <v>-1178069.4444444613</v>
      </c>
      <c r="CY153" s="28">
        <f t="shared" si="108"/>
        <v>-1124520.8333333496</v>
      </c>
      <c r="CZ153" s="28">
        <f t="shared" si="108"/>
        <v>-1070972.2222222378</v>
      </c>
      <c r="DA153" s="28">
        <f t="shared" si="108"/>
        <v>-1017423.611111126</v>
      </c>
      <c r="DB153" s="28">
        <f t="shared" si="108"/>
        <v>-963875.00000001432</v>
      </c>
      <c r="DC153" s="28">
        <f t="shared" si="108"/>
        <v>-910326.3888889025</v>
      </c>
      <c r="DD153" s="28">
        <f t="shared" si="108"/>
        <v>-856777.77777779079</v>
      </c>
      <c r="DE153" s="28">
        <f t="shared" si="108"/>
        <v>-803229.16666667908</v>
      </c>
      <c r="DF153" s="28">
        <f t="shared" si="108"/>
        <v>-749680.55555556726</v>
      </c>
      <c r="DG153" s="28">
        <f t="shared" si="108"/>
        <v>-696131.94444445556</v>
      </c>
      <c r="DH153" s="28">
        <f t="shared" si="108"/>
        <v>-642583.33333334385</v>
      </c>
      <c r="DI153" s="28">
        <f t="shared" si="108"/>
        <v>-589034.72222223214</v>
      </c>
      <c r="DJ153" s="28">
        <f t="shared" si="108"/>
        <v>-535486.11111112044</v>
      </c>
      <c r="DK153" s="28">
        <f t="shared" si="108"/>
        <v>-481937.50000000879</v>
      </c>
      <c r="DL153" s="28">
        <f t="shared" si="108"/>
        <v>-428388.88888889708</v>
      </c>
      <c r="DM153" s="28">
        <f t="shared" si="108"/>
        <v>-374840.27777778544</v>
      </c>
      <c r="DN153" s="28">
        <f t="shared" si="108"/>
        <v>-321291.66666667373</v>
      </c>
      <c r="DO153" s="28">
        <f t="shared" si="108"/>
        <v>-267743.05555556202</v>
      </c>
      <c r="DP153" s="28">
        <f t="shared" si="108"/>
        <v>-214194.44444445032</v>
      </c>
      <c r="DQ153" s="28">
        <f t="shared" si="108"/>
        <v>-160645.83333333861</v>
      </c>
      <c r="DR153" s="28">
        <f t="shared" si="108"/>
        <v>-107097.2222222269</v>
      </c>
      <c r="DS153" s="28">
        <f t="shared" si="108"/>
        <v>-53548.611111115199</v>
      </c>
    </row>
    <row r="154" spans="1:123" x14ac:dyDescent="0.25">
      <c r="B154" s="27" t="s">
        <v>36</v>
      </c>
      <c r="D154" s="28">
        <f>-$C$152/$A151</f>
        <v>-5841666.666666667</v>
      </c>
      <c r="E154" s="28">
        <f t="shared" ref="E154:BP154" si="109">-$C$152/$A151</f>
        <v>-5841666.666666667</v>
      </c>
      <c r="F154" s="28">
        <f t="shared" si="109"/>
        <v>-5841666.666666667</v>
      </c>
      <c r="G154" s="28">
        <f t="shared" si="109"/>
        <v>-5841666.666666667</v>
      </c>
      <c r="H154" s="28">
        <f t="shared" si="109"/>
        <v>-5841666.666666667</v>
      </c>
      <c r="I154" s="28">
        <f t="shared" si="109"/>
        <v>-5841666.666666667</v>
      </c>
      <c r="J154" s="28">
        <f t="shared" si="109"/>
        <v>-5841666.666666667</v>
      </c>
      <c r="K154" s="28">
        <f t="shared" si="109"/>
        <v>-5841666.666666667</v>
      </c>
      <c r="L154" s="28">
        <f t="shared" si="109"/>
        <v>-5841666.666666667</v>
      </c>
      <c r="M154" s="28">
        <f t="shared" si="109"/>
        <v>-5841666.666666667</v>
      </c>
      <c r="N154" s="28">
        <f t="shared" si="109"/>
        <v>-5841666.666666667</v>
      </c>
      <c r="O154" s="28">
        <f t="shared" si="109"/>
        <v>-5841666.666666667</v>
      </c>
      <c r="P154" s="28">
        <f t="shared" si="109"/>
        <v>-5841666.666666667</v>
      </c>
      <c r="Q154" s="28">
        <f t="shared" si="109"/>
        <v>-5841666.666666667</v>
      </c>
      <c r="R154" s="28">
        <f t="shared" si="109"/>
        <v>-5841666.666666667</v>
      </c>
      <c r="S154" s="28">
        <f t="shared" si="109"/>
        <v>-5841666.666666667</v>
      </c>
      <c r="T154" s="28">
        <f t="shared" si="109"/>
        <v>-5841666.666666667</v>
      </c>
      <c r="U154" s="28">
        <f t="shared" si="109"/>
        <v>-5841666.666666667</v>
      </c>
      <c r="V154" s="28">
        <f t="shared" si="109"/>
        <v>-5841666.666666667</v>
      </c>
      <c r="W154" s="28">
        <f t="shared" si="109"/>
        <v>-5841666.666666667</v>
      </c>
      <c r="X154" s="28">
        <f t="shared" si="109"/>
        <v>-5841666.666666667</v>
      </c>
      <c r="Y154" s="28">
        <f t="shared" si="109"/>
        <v>-5841666.666666667</v>
      </c>
      <c r="Z154" s="28">
        <f t="shared" si="109"/>
        <v>-5841666.666666667</v>
      </c>
      <c r="AA154" s="28">
        <f t="shared" si="109"/>
        <v>-5841666.666666667</v>
      </c>
      <c r="AB154" s="28">
        <f t="shared" si="109"/>
        <v>-5841666.666666667</v>
      </c>
      <c r="AC154" s="28">
        <f t="shared" si="109"/>
        <v>-5841666.666666667</v>
      </c>
      <c r="AD154" s="28">
        <f t="shared" si="109"/>
        <v>-5841666.666666667</v>
      </c>
      <c r="AE154" s="28">
        <f t="shared" si="109"/>
        <v>-5841666.666666667</v>
      </c>
      <c r="AF154" s="28">
        <f t="shared" si="109"/>
        <v>-5841666.666666667</v>
      </c>
      <c r="AG154" s="28">
        <f t="shared" si="109"/>
        <v>-5841666.666666667</v>
      </c>
      <c r="AH154" s="28">
        <f t="shared" si="109"/>
        <v>-5841666.666666667</v>
      </c>
      <c r="AI154" s="28">
        <f t="shared" si="109"/>
        <v>-5841666.666666667</v>
      </c>
      <c r="AJ154" s="28">
        <f t="shared" si="109"/>
        <v>-5841666.666666667</v>
      </c>
      <c r="AK154" s="28">
        <f t="shared" si="109"/>
        <v>-5841666.666666667</v>
      </c>
      <c r="AL154" s="28">
        <f t="shared" si="109"/>
        <v>-5841666.666666667</v>
      </c>
      <c r="AM154" s="28">
        <f t="shared" si="109"/>
        <v>-5841666.666666667</v>
      </c>
      <c r="AN154" s="28">
        <f t="shared" si="109"/>
        <v>-5841666.666666667</v>
      </c>
      <c r="AO154" s="28">
        <f t="shared" si="109"/>
        <v>-5841666.666666667</v>
      </c>
      <c r="AP154" s="28">
        <f t="shared" si="109"/>
        <v>-5841666.666666667</v>
      </c>
      <c r="AQ154" s="28">
        <f t="shared" si="109"/>
        <v>-5841666.666666667</v>
      </c>
      <c r="AR154" s="28">
        <f t="shared" si="109"/>
        <v>-5841666.666666667</v>
      </c>
      <c r="AS154" s="28">
        <f t="shared" si="109"/>
        <v>-5841666.666666667</v>
      </c>
      <c r="AT154" s="28">
        <f t="shared" si="109"/>
        <v>-5841666.666666667</v>
      </c>
      <c r="AU154" s="28">
        <f t="shared" si="109"/>
        <v>-5841666.666666667</v>
      </c>
      <c r="AV154" s="28">
        <f t="shared" si="109"/>
        <v>-5841666.666666667</v>
      </c>
      <c r="AW154" s="28">
        <f t="shared" si="109"/>
        <v>-5841666.666666667</v>
      </c>
      <c r="AX154" s="28">
        <f t="shared" si="109"/>
        <v>-5841666.666666667</v>
      </c>
      <c r="AY154" s="28">
        <f t="shared" si="109"/>
        <v>-5841666.666666667</v>
      </c>
      <c r="AZ154" s="28">
        <f t="shared" si="109"/>
        <v>-5841666.666666667</v>
      </c>
      <c r="BA154" s="28">
        <f t="shared" si="109"/>
        <v>-5841666.666666667</v>
      </c>
      <c r="BB154" s="28">
        <f t="shared" si="109"/>
        <v>-5841666.666666667</v>
      </c>
      <c r="BC154" s="28">
        <f t="shared" si="109"/>
        <v>-5841666.666666667</v>
      </c>
      <c r="BD154" s="28">
        <f t="shared" si="109"/>
        <v>-5841666.666666667</v>
      </c>
      <c r="BE154" s="28">
        <f t="shared" si="109"/>
        <v>-5841666.666666667</v>
      </c>
      <c r="BF154" s="28">
        <f t="shared" si="109"/>
        <v>-5841666.666666667</v>
      </c>
      <c r="BG154" s="28">
        <f t="shared" si="109"/>
        <v>-5841666.666666667</v>
      </c>
      <c r="BH154" s="28">
        <f t="shared" si="109"/>
        <v>-5841666.666666667</v>
      </c>
      <c r="BI154" s="28">
        <f t="shared" si="109"/>
        <v>-5841666.666666667</v>
      </c>
      <c r="BJ154" s="28">
        <f t="shared" si="109"/>
        <v>-5841666.666666667</v>
      </c>
      <c r="BK154" s="28">
        <f t="shared" si="109"/>
        <v>-5841666.666666667</v>
      </c>
      <c r="BL154" s="28">
        <f t="shared" si="109"/>
        <v>-5841666.666666667</v>
      </c>
      <c r="BM154" s="28">
        <f t="shared" si="109"/>
        <v>-5841666.666666667</v>
      </c>
      <c r="BN154" s="28">
        <f t="shared" si="109"/>
        <v>-5841666.666666667</v>
      </c>
      <c r="BO154" s="28">
        <f t="shared" si="109"/>
        <v>-5841666.666666667</v>
      </c>
      <c r="BP154" s="28">
        <f t="shared" si="109"/>
        <v>-5841666.666666667</v>
      </c>
      <c r="BQ154" s="28">
        <f t="shared" ref="BQ154:DS154" si="110">-$C$152/$A151</f>
        <v>-5841666.666666667</v>
      </c>
      <c r="BR154" s="28">
        <f t="shared" si="110"/>
        <v>-5841666.666666667</v>
      </c>
      <c r="BS154" s="28">
        <f t="shared" si="110"/>
        <v>-5841666.666666667</v>
      </c>
      <c r="BT154" s="28">
        <f t="shared" si="110"/>
        <v>-5841666.666666667</v>
      </c>
      <c r="BU154" s="28">
        <f t="shared" si="110"/>
        <v>-5841666.666666667</v>
      </c>
      <c r="BV154" s="28">
        <f t="shared" si="110"/>
        <v>-5841666.666666667</v>
      </c>
      <c r="BW154" s="28">
        <f t="shared" si="110"/>
        <v>-5841666.666666667</v>
      </c>
      <c r="BX154" s="28">
        <f t="shared" si="110"/>
        <v>-5841666.666666667</v>
      </c>
      <c r="BY154" s="28">
        <f t="shared" si="110"/>
        <v>-5841666.666666667</v>
      </c>
      <c r="BZ154" s="28">
        <f t="shared" si="110"/>
        <v>-5841666.666666667</v>
      </c>
      <c r="CA154" s="28">
        <f t="shared" si="110"/>
        <v>-5841666.666666667</v>
      </c>
      <c r="CB154" s="28">
        <f t="shared" si="110"/>
        <v>-5841666.666666667</v>
      </c>
      <c r="CC154" s="28">
        <f t="shared" si="110"/>
        <v>-5841666.666666667</v>
      </c>
      <c r="CD154" s="28">
        <f t="shared" si="110"/>
        <v>-5841666.666666667</v>
      </c>
      <c r="CE154" s="28">
        <f t="shared" si="110"/>
        <v>-5841666.666666667</v>
      </c>
      <c r="CF154" s="28">
        <f t="shared" si="110"/>
        <v>-5841666.666666667</v>
      </c>
      <c r="CG154" s="28">
        <f t="shared" si="110"/>
        <v>-5841666.666666667</v>
      </c>
      <c r="CH154" s="28">
        <f t="shared" si="110"/>
        <v>-5841666.666666667</v>
      </c>
      <c r="CI154" s="28">
        <f t="shared" si="110"/>
        <v>-5841666.666666667</v>
      </c>
      <c r="CJ154" s="28">
        <f t="shared" si="110"/>
        <v>-5841666.666666667</v>
      </c>
      <c r="CK154" s="28">
        <f t="shared" si="110"/>
        <v>-5841666.666666667</v>
      </c>
      <c r="CL154" s="28">
        <f t="shared" si="110"/>
        <v>-5841666.666666667</v>
      </c>
      <c r="CM154" s="28">
        <f t="shared" si="110"/>
        <v>-5841666.666666667</v>
      </c>
      <c r="CN154" s="28">
        <f t="shared" si="110"/>
        <v>-5841666.666666667</v>
      </c>
      <c r="CO154" s="28">
        <f t="shared" si="110"/>
        <v>-5841666.666666667</v>
      </c>
      <c r="CP154" s="28">
        <f t="shared" si="110"/>
        <v>-5841666.666666667</v>
      </c>
      <c r="CQ154" s="28">
        <f t="shared" si="110"/>
        <v>-5841666.666666667</v>
      </c>
      <c r="CR154" s="28">
        <f t="shared" si="110"/>
        <v>-5841666.666666667</v>
      </c>
      <c r="CS154" s="28">
        <f t="shared" si="110"/>
        <v>-5841666.666666667</v>
      </c>
      <c r="CT154" s="28">
        <f t="shared" si="110"/>
        <v>-5841666.666666667</v>
      </c>
      <c r="CU154" s="28">
        <f t="shared" si="110"/>
        <v>-5841666.666666667</v>
      </c>
      <c r="CV154" s="28">
        <f t="shared" si="110"/>
        <v>-5841666.666666667</v>
      </c>
      <c r="CW154" s="28">
        <f t="shared" si="110"/>
        <v>-5841666.666666667</v>
      </c>
      <c r="CX154" s="28">
        <f t="shared" si="110"/>
        <v>-5841666.666666667</v>
      </c>
      <c r="CY154" s="28">
        <f t="shared" si="110"/>
        <v>-5841666.666666667</v>
      </c>
      <c r="CZ154" s="28">
        <f t="shared" si="110"/>
        <v>-5841666.666666667</v>
      </c>
      <c r="DA154" s="28">
        <f t="shared" si="110"/>
        <v>-5841666.666666667</v>
      </c>
      <c r="DB154" s="28">
        <f t="shared" si="110"/>
        <v>-5841666.666666667</v>
      </c>
      <c r="DC154" s="28">
        <f t="shared" si="110"/>
        <v>-5841666.666666667</v>
      </c>
      <c r="DD154" s="28">
        <f t="shared" si="110"/>
        <v>-5841666.666666667</v>
      </c>
      <c r="DE154" s="28">
        <f t="shared" si="110"/>
        <v>-5841666.666666667</v>
      </c>
      <c r="DF154" s="28">
        <f t="shared" si="110"/>
        <v>-5841666.666666667</v>
      </c>
      <c r="DG154" s="28">
        <f t="shared" si="110"/>
        <v>-5841666.666666667</v>
      </c>
      <c r="DH154" s="28">
        <f t="shared" si="110"/>
        <v>-5841666.666666667</v>
      </c>
      <c r="DI154" s="28">
        <f t="shared" si="110"/>
        <v>-5841666.666666667</v>
      </c>
      <c r="DJ154" s="28">
        <f t="shared" si="110"/>
        <v>-5841666.666666667</v>
      </c>
      <c r="DK154" s="28">
        <f t="shared" si="110"/>
        <v>-5841666.666666667</v>
      </c>
      <c r="DL154" s="28">
        <f t="shared" si="110"/>
        <v>-5841666.666666667</v>
      </c>
      <c r="DM154" s="28">
        <f t="shared" si="110"/>
        <v>-5841666.666666667</v>
      </c>
      <c r="DN154" s="28">
        <f t="shared" si="110"/>
        <v>-5841666.666666667</v>
      </c>
      <c r="DO154" s="28">
        <f t="shared" si="110"/>
        <v>-5841666.666666667</v>
      </c>
      <c r="DP154" s="28">
        <f t="shared" si="110"/>
        <v>-5841666.666666667</v>
      </c>
      <c r="DQ154" s="28">
        <f t="shared" si="110"/>
        <v>-5841666.666666667</v>
      </c>
      <c r="DR154" s="28">
        <f t="shared" si="110"/>
        <v>-5841666.666666667</v>
      </c>
      <c r="DS154" s="28">
        <f t="shared" si="110"/>
        <v>-5841666.666666667</v>
      </c>
    </row>
    <row r="155" spans="1:123" x14ac:dyDescent="0.25">
      <c r="B155" s="27" t="s">
        <v>38</v>
      </c>
      <c r="D155" s="28">
        <f>+D154+D153</f>
        <v>-12267500.000000071</v>
      </c>
      <c r="E155" s="28">
        <f t="shared" ref="E155:BP155" si="111">+E154+E153</f>
        <v>-12213951.388888959</v>
      </c>
      <c r="F155" s="28">
        <f t="shared" si="111"/>
        <v>-12160402.777777847</v>
      </c>
      <c r="G155" s="28">
        <f t="shared" si="111"/>
        <v>-12106854.166666737</v>
      </c>
      <c r="H155" s="28">
        <f t="shared" si="111"/>
        <v>-12053305.555555627</v>
      </c>
      <c r="I155" s="28">
        <f t="shared" si="111"/>
        <v>-11999756.944444515</v>
      </c>
      <c r="J155" s="28">
        <f t="shared" si="111"/>
        <v>-11946208.333333403</v>
      </c>
      <c r="K155" s="28">
        <f t="shared" si="111"/>
        <v>-11892659.722222291</v>
      </c>
      <c r="L155" s="28">
        <f t="shared" si="111"/>
        <v>-11839111.111111179</v>
      </c>
      <c r="M155" s="28">
        <f t="shared" si="111"/>
        <v>-11785562.500000069</v>
      </c>
      <c r="N155" s="28">
        <f t="shared" si="111"/>
        <v>-11732013.888888959</v>
      </c>
      <c r="O155" s="28">
        <f t="shared" si="111"/>
        <v>-11678465.277777847</v>
      </c>
      <c r="P155" s="28">
        <f t="shared" si="111"/>
        <v>-11624916.666666735</v>
      </c>
      <c r="Q155" s="28">
        <f t="shared" si="111"/>
        <v>-11571368.055555623</v>
      </c>
      <c r="R155" s="28">
        <f t="shared" si="111"/>
        <v>-11517819.444444511</v>
      </c>
      <c r="S155" s="28">
        <f t="shared" si="111"/>
        <v>-11464270.833333401</v>
      </c>
      <c r="T155" s="28">
        <f t="shared" si="111"/>
        <v>-11410722.222222289</v>
      </c>
      <c r="U155" s="28">
        <f t="shared" si="111"/>
        <v>-11357173.611111179</v>
      </c>
      <c r="V155" s="28">
        <f t="shared" si="111"/>
        <v>-11303625.000000067</v>
      </c>
      <c r="W155" s="28">
        <f t="shared" si="111"/>
        <v>-11250076.388888955</v>
      </c>
      <c r="X155" s="28">
        <f t="shared" si="111"/>
        <v>-11196527.777777843</v>
      </c>
      <c r="Y155" s="28">
        <f t="shared" si="111"/>
        <v>-11142979.166666733</v>
      </c>
      <c r="Z155" s="28">
        <f t="shared" si="111"/>
        <v>-11089430.555555621</v>
      </c>
      <c r="AA155" s="28">
        <f t="shared" si="111"/>
        <v>-11035881.944444511</v>
      </c>
      <c r="AB155" s="28">
        <f t="shared" si="111"/>
        <v>-10982333.333333399</v>
      </c>
      <c r="AC155" s="28">
        <f t="shared" si="111"/>
        <v>-10928784.722222287</v>
      </c>
      <c r="AD155" s="28">
        <f t="shared" si="111"/>
        <v>-10875236.111111175</v>
      </c>
      <c r="AE155" s="28">
        <f t="shared" si="111"/>
        <v>-10821687.500000065</v>
      </c>
      <c r="AF155" s="28">
        <f t="shared" si="111"/>
        <v>-10768138.888888953</v>
      </c>
      <c r="AG155" s="28">
        <f t="shared" si="111"/>
        <v>-10714590.277777841</v>
      </c>
      <c r="AH155" s="28">
        <f t="shared" si="111"/>
        <v>-10661041.666666729</v>
      </c>
      <c r="AI155" s="28">
        <f t="shared" si="111"/>
        <v>-10607493.055555617</v>
      </c>
      <c r="AJ155" s="28">
        <f t="shared" si="111"/>
        <v>-10553944.444444507</v>
      </c>
      <c r="AK155" s="28">
        <f t="shared" si="111"/>
        <v>-10500395.833333395</v>
      </c>
      <c r="AL155" s="28">
        <f t="shared" si="111"/>
        <v>-10446847.222222283</v>
      </c>
      <c r="AM155" s="28">
        <f t="shared" si="111"/>
        <v>-10393298.611111172</v>
      </c>
      <c r="AN155" s="28">
        <f t="shared" si="111"/>
        <v>-10339750.00000006</v>
      </c>
      <c r="AO155" s="28">
        <f t="shared" si="111"/>
        <v>-10286201.388888948</v>
      </c>
      <c r="AP155" s="28">
        <f t="shared" si="111"/>
        <v>-10232652.777777836</v>
      </c>
      <c r="AQ155" s="28">
        <f t="shared" si="111"/>
        <v>-10179104.166666724</v>
      </c>
      <c r="AR155" s="28">
        <f t="shared" si="111"/>
        <v>-10125555.555555612</v>
      </c>
      <c r="AS155" s="28">
        <f t="shared" si="111"/>
        <v>-10072006.9444445</v>
      </c>
      <c r="AT155" s="28">
        <f t="shared" si="111"/>
        <v>-10018458.333333388</v>
      </c>
      <c r="AU155" s="28">
        <f t="shared" si="111"/>
        <v>-9964909.722222276</v>
      </c>
      <c r="AV155" s="28">
        <f t="shared" si="111"/>
        <v>-9911361.1111111641</v>
      </c>
      <c r="AW155" s="28">
        <f t="shared" si="111"/>
        <v>-9857812.5000000522</v>
      </c>
      <c r="AX155" s="28">
        <f t="shared" si="111"/>
        <v>-9804263.8888889402</v>
      </c>
      <c r="AY155" s="28">
        <f t="shared" si="111"/>
        <v>-9750715.2777778283</v>
      </c>
      <c r="AZ155" s="28">
        <f t="shared" si="111"/>
        <v>-9697166.6666667163</v>
      </c>
      <c r="BA155" s="28">
        <f t="shared" si="111"/>
        <v>-9643618.0555556044</v>
      </c>
      <c r="BB155" s="28">
        <f t="shared" si="111"/>
        <v>-9590069.4444444925</v>
      </c>
      <c r="BC155" s="28">
        <f t="shared" si="111"/>
        <v>-9536520.8333333805</v>
      </c>
      <c r="BD155" s="28">
        <f t="shared" si="111"/>
        <v>-9482972.2222222686</v>
      </c>
      <c r="BE155" s="28">
        <f t="shared" si="111"/>
        <v>-9429423.6111111566</v>
      </c>
      <c r="BF155" s="28">
        <f t="shared" si="111"/>
        <v>-9375875.0000000447</v>
      </c>
      <c r="BG155" s="28">
        <f t="shared" si="111"/>
        <v>-9322326.3888889328</v>
      </c>
      <c r="BH155" s="28">
        <f t="shared" si="111"/>
        <v>-9268777.7777778208</v>
      </c>
      <c r="BI155" s="28">
        <f t="shared" si="111"/>
        <v>-9215229.1666667089</v>
      </c>
      <c r="BJ155" s="28">
        <f t="shared" si="111"/>
        <v>-9161680.5555555969</v>
      </c>
      <c r="BK155" s="28">
        <f t="shared" si="111"/>
        <v>-9108131.944444485</v>
      </c>
      <c r="BL155" s="28">
        <f t="shared" si="111"/>
        <v>-9054583.3333333731</v>
      </c>
      <c r="BM155" s="28">
        <f t="shared" si="111"/>
        <v>-9001034.7222222611</v>
      </c>
      <c r="BN155" s="28">
        <f t="shared" si="111"/>
        <v>-8947486.1111111492</v>
      </c>
      <c r="BO155" s="28">
        <f t="shared" si="111"/>
        <v>-8893937.5000000373</v>
      </c>
      <c r="BP155" s="28">
        <f t="shared" si="111"/>
        <v>-8840388.8888889253</v>
      </c>
      <c r="BQ155" s="28">
        <f t="shared" ref="BQ155:DS155" si="112">+BQ154+BQ153</f>
        <v>-8786840.2777778134</v>
      </c>
      <c r="BR155" s="28">
        <f t="shared" si="112"/>
        <v>-8733291.6666667014</v>
      </c>
      <c r="BS155" s="28">
        <f t="shared" si="112"/>
        <v>-8679743.0555555895</v>
      </c>
      <c r="BT155" s="28">
        <f t="shared" si="112"/>
        <v>-8626194.4444444776</v>
      </c>
      <c r="BU155" s="28">
        <f t="shared" si="112"/>
        <v>-8572645.8333333656</v>
      </c>
      <c r="BV155" s="28">
        <f t="shared" si="112"/>
        <v>-8519097.2222222537</v>
      </c>
      <c r="BW155" s="28">
        <f t="shared" si="112"/>
        <v>-8465548.6111111417</v>
      </c>
      <c r="BX155" s="28">
        <f t="shared" si="112"/>
        <v>-8412000.0000000298</v>
      </c>
      <c r="BY155" s="28">
        <f t="shared" si="112"/>
        <v>-8358451.3888889188</v>
      </c>
      <c r="BZ155" s="28">
        <f t="shared" si="112"/>
        <v>-8304902.7777778069</v>
      </c>
      <c r="CA155" s="28">
        <f t="shared" si="112"/>
        <v>-8251354.1666666958</v>
      </c>
      <c r="CB155" s="28">
        <f t="shared" si="112"/>
        <v>-8197805.5555555839</v>
      </c>
      <c r="CC155" s="28">
        <f t="shared" si="112"/>
        <v>-8144256.944444472</v>
      </c>
      <c r="CD155" s="28">
        <f t="shared" si="112"/>
        <v>-8090708.33333336</v>
      </c>
      <c r="CE155" s="28">
        <f t="shared" si="112"/>
        <v>-8037159.722222249</v>
      </c>
      <c r="CF155" s="28">
        <f t="shared" si="112"/>
        <v>-7983611.1111111371</v>
      </c>
      <c r="CG155" s="28">
        <f t="shared" si="112"/>
        <v>-7930062.5000000261</v>
      </c>
      <c r="CH155" s="28">
        <f t="shared" si="112"/>
        <v>-7876513.8888889141</v>
      </c>
      <c r="CI155" s="28">
        <f t="shared" si="112"/>
        <v>-7822965.2777778022</v>
      </c>
      <c r="CJ155" s="28">
        <f t="shared" si="112"/>
        <v>-7769416.6666666912</v>
      </c>
      <c r="CK155" s="28">
        <f t="shared" si="112"/>
        <v>-7715868.0555555793</v>
      </c>
      <c r="CL155" s="28">
        <f t="shared" si="112"/>
        <v>-7662319.4444444673</v>
      </c>
      <c r="CM155" s="28">
        <f t="shared" si="112"/>
        <v>-7608770.8333333563</v>
      </c>
      <c r="CN155" s="28">
        <f t="shared" si="112"/>
        <v>-7555222.2222222444</v>
      </c>
      <c r="CO155" s="28">
        <f t="shared" si="112"/>
        <v>-7501673.6111111324</v>
      </c>
      <c r="CP155" s="28">
        <f t="shared" si="112"/>
        <v>-7448125.0000000214</v>
      </c>
      <c r="CQ155" s="28">
        <f t="shared" si="112"/>
        <v>-7394576.3888889095</v>
      </c>
      <c r="CR155" s="28">
        <f t="shared" si="112"/>
        <v>-7341027.7777777985</v>
      </c>
      <c r="CS155" s="28">
        <f t="shared" si="112"/>
        <v>-7287479.1666666865</v>
      </c>
      <c r="CT155" s="28">
        <f t="shared" si="112"/>
        <v>-7233930.5555555746</v>
      </c>
      <c r="CU155" s="28">
        <f t="shared" si="112"/>
        <v>-7180381.9444444627</v>
      </c>
      <c r="CV155" s="28">
        <f t="shared" si="112"/>
        <v>-7126833.3333333516</v>
      </c>
      <c r="CW155" s="28">
        <f t="shared" si="112"/>
        <v>-7073284.7222222397</v>
      </c>
      <c r="CX155" s="28">
        <f t="shared" si="112"/>
        <v>-7019736.1111111287</v>
      </c>
      <c r="CY155" s="28">
        <f t="shared" si="112"/>
        <v>-6966187.5000000168</v>
      </c>
      <c r="CZ155" s="28">
        <f t="shared" si="112"/>
        <v>-6912638.8888889048</v>
      </c>
      <c r="DA155" s="28">
        <f t="shared" si="112"/>
        <v>-6859090.2777777929</v>
      </c>
      <c r="DB155" s="28">
        <f t="shared" si="112"/>
        <v>-6805541.6666666809</v>
      </c>
      <c r="DC155" s="28">
        <f t="shared" si="112"/>
        <v>-6751993.055555569</v>
      </c>
      <c r="DD155" s="28">
        <f t="shared" si="112"/>
        <v>-6698444.444444458</v>
      </c>
      <c r="DE155" s="28">
        <f t="shared" si="112"/>
        <v>-6644895.8333333461</v>
      </c>
      <c r="DF155" s="28">
        <f t="shared" si="112"/>
        <v>-6591347.2222222341</v>
      </c>
      <c r="DG155" s="28">
        <f t="shared" si="112"/>
        <v>-6537798.6111111222</v>
      </c>
      <c r="DH155" s="28">
        <f t="shared" si="112"/>
        <v>-6484250.0000000112</v>
      </c>
      <c r="DI155" s="28">
        <f t="shared" si="112"/>
        <v>-6430701.3888888992</v>
      </c>
      <c r="DJ155" s="28">
        <f t="shared" si="112"/>
        <v>-6377152.7777777873</v>
      </c>
      <c r="DK155" s="28">
        <f t="shared" si="112"/>
        <v>-6323604.1666666754</v>
      </c>
      <c r="DL155" s="28">
        <f t="shared" si="112"/>
        <v>-6270055.5555555644</v>
      </c>
      <c r="DM155" s="28">
        <f t="shared" si="112"/>
        <v>-6216506.9444444524</v>
      </c>
      <c r="DN155" s="28">
        <f t="shared" si="112"/>
        <v>-6162958.3333333405</v>
      </c>
      <c r="DO155" s="28">
        <f t="shared" si="112"/>
        <v>-6109409.7222222295</v>
      </c>
      <c r="DP155" s="28">
        <f t="shared" si="112"/>
        <v>-6055861.1111111175</v>
      </c>
      <c r="DQ155" s="28">
        <f t="shared" si="112"/>
        <v>-6002312.5000000056</v>
      </c>
      <c r="DR155" s="28">
        <f t="shared" si="112"/>
        <v>-5948763.8888888936</v>
      </c>
      <c r="DS155" s="28">
        <f t="shared" si="112"/>
        <v>-5895215.2777777817</v>
      </c>
    </row>
    <row r="156" spans="1:123" x14ac:dyDescent="0.25">
      <c r="B156" s="27" t="s">
        <v>39</v>
      </c>
      <c r="D156" s="28">
        <f>+SUM(D153:$DS153)+SUM(D154:$DS154)</f>
        <v>-1089762916.6666713</v>
      </c>
      <c r="E156" s="28">
        <f>+SUM(E153:$DS153)+SUM(E154:$DS154)</f>
        <v>-1077495416.666671</v>
      </c>
      <c r="F156" s="28">
        <f>+SUM(F153:$DS153)+SUM(F154:$DS154)</f>
        <v>-1065281465.2777822</v>
      </c>
      <c r="G156" s="28">
        <f>+SUM(G153:$DS153)+SUM(G154:$DS154)</f>
        <v>-1053121062.5000043</v>
      </c>
      <c r="H156" s="28">
        <f>+SUM(H153:$DS153)+SUM(H154:$DS154)</f>
        <v>-1041014208.3333377</v>
      </c>
      <c r="I156" s="28">
        <f>+SUM(I153:$DS153)+SUM(I154:$DS154)</f>
        <v>-1028960902.7777821</v>
      </c>
      <c r="J156" s="28">
        <f>+SUM(J153:$DS153)+SUM(J154:$DS154)</f>
        <v>-1016961145.8333375</v>
      </c>
      <c r="K156" s="28">
        <f>+SUM(K153:$DS153)+SUM(K154:$DS154)</f>
        <v>-1005014937.5000043</v>
      </c>
      <c r="L156" s="28">
        <f>+SUM(L153:$DS153)+SUM(L154:$DS154)</f>
        <v>-993122277.77778196</v>
      </c>
      <c r="M156" s="28">
        <f>+SUM(M153:$DS153)+SUM(M154:$DS154)</f>
        <v>-981283166.6666708</v>
      </c>
      <c r="N156" s="28">
        <f>+SUM(N153:$DS153)+SUM(N154:$DS154)</f>
        <v>-969497604.1666708</v>
      </c>
      <c r="O156" s="28">
        <f>+SUM(O153:$DS153)+SUM(O154:$DS154)</f>
        <v>-957765590.27778196</v>
      </c>
      <c r="P156" s="28">
        <f>+SUM(P153:$DS153)+SUM(P154:$DS154)</f>
        <v>-946087125.00000417</v>
      </c>
      <c r="Q156" s="28">
        <f>+SUM(Q153:$DS153)+SUM(Q154:$DS154)</f>
        <v>-934462208.33333743</v>
      </c>
      <c r="R156" s="28">
        <f>+SUM(R153:$DS153)+SUM(R154:$DS154)</f>
        <v>-922890840.27778172</v>
      </c>
      <c r="S156" s="28">
        <f>+SUM(S153:$DS153)+SUM(S154:$DS154)</f>
        <v>-911373020.83333731</v>
      </c>
      <c r="T156" s="28">
        <f>+SUM(T153:$DS153)+SUM(T154:$DS154)</f>
        <v>-899908750.00000405</v>
      </c>
      <c r="U156" s="28">
        <f>+SUM(U153:$DS153)+SUM(U154:$DS154)</f>
        <v>-888498027.77778172</v>
      </c>
      <c r="V156" s="28">
        <f>+SUM(V153:$DS153)+SUM(V154:$DS154)</f>
        <v>-877140854.16667056</v>
      </c>
      <c r="W156" s="28">
        <f>+SUM(W153:$DS153)+SUM(W154:$DS154)</f>
        <v>-865837229.16667056</v>
      </c>
      <c r="X156" s="28">
        <f>+SUM(X153:$DS153)+SUM(X154:$DS154)</f>
        <v>-854587152.77778172</v>
      </c>
      <c r="Y156" s="28">
        <f>+SUM(Y153:$DS153)+SUM(Y154:$DS154)</f>
        <v>-843390625.00000381</v>
      </c>
      <c r="Z156" s="28">
        <f>+SUM(Z153:$DS153)+SUM(Z154:$DS154)</f>
        <v>-832247645.83333719</v>
      </c>
      <c r="AA156" s="28">
        <f>+SUM(AA153:$DS153)+SUM(AA154:$DS154)</f>
        <v>-821158215.27778161</v>
      </c>
      <c r="AB156" s="28">
        <f>+SUM(AB153:$DS153)+SUM(AB154:$DS154)</f>
        <v>-810122333.33333707</v>
      </c>
      <c r="AC156" s="28">
        <f>+SUM(AC153:$DS153)+SUM(AC154:$DS154)</f>
        <v>-799140000.00000381</v>
      </c>
      <c r="AD156" s="28">
        <f>+SUM(AD153:$DS153)+SUM(AD154:$DS154)</f>
        <v>-788211215.27778149</v>
      </c>
      <c r="AE156" s="28">
        <f>+SUM(AE153:$DS153)+SUM(AE154:$DS154)</f>
        <v>-777335979.16667032</v>
      </c>
      <c r="AF156" s="28">
        <f>+SUM(AF153:$DS153)+SUM(AF154:$DS154)</f>
        <v>-766514291.66667032</v>
      </c>
      <c r="AG156" s="28">
        <f>+SUM(AG153:$DS153)+SUM(AG154:$DS154)</f>
        <v>-755746152.77778137</v>
      </c>
      <c r="AH156" s="28">
        <f>+SUM(AH153:$DS153)+SUM(AH154:$DS154)</f>
        <v>-745031562.50000358</v>
      </c>
      <c r="AI156" s="28">
        <f>+SUM(AI153:$DS153)+SUM(AI154:$DS154)</f>
        <v>-734370520.83333683</v>
      </c>
      <c r="AJ156" s="28">
        <f>+SUM(AJ153:$DS153)+SUM(AJ154:$DS154)</f>
        <v>-723763027.77778113</v>
      </c>
      <c r="AK156" s="28">
        <f>+SUM(AK153:$DS153)+SUM(AK154:$DS154)</f>
        <v>-713209083.33333659</v>
      </c>
      <c r="AL156" s="28">
        <f>+SUM(AL153:$DS153)+SUM(AL154:$DS154)</f>
        <v>-702708687.50000322</v>
      </c>
      <c r="AM156" s="28">
        <f>+SUM(AM153:$DS153)+SUM(AM154:$DS154)</f>
        <v>-692261840.27778089</v>
      </c>
      <c r="AN156" s="28">
        <f>+SUM(AN153:$DS153)+SUM(AN154:$DS154)</f>
        <v>-681868541.66666973</v>
      </c>
      <c r="AO156" s="28">
        <f>+SUM(AO153:$DS153)+SUM(AO154:$DS154)</f>
        <v>-671528791.66666961</v>
      </c>
      <c r="AP156" s="28">
        <f>+SUM(AP153:$DS153)+SUM(AP154:$DS154)</f>
        <v>-661242590.27778065</v>
      </c>
      <c r="AQ156" s="28">
        <f>+SUM(AQ153:$DS153)+SUM(AQ154:$DS154)</f>
        <v>-651009937.50000286</v>
      </c>
      <c r="AR156" s="28">
        <f>+SUM(AR153:$DS153)+SUM(AR154:$DS154)</f>
        <v>-640830833.33333611</v>
      </c>
      <c r="AS156" s="28">
        <f>+SUM(AS153:$DS153)+SUM(AS154:$DS154)</f>
        <v>-630705277.77778041</v>
      </c>
      <c r="AT156" s="28">
        <f>+SUM(AT153:$DS153)+SUM(AT154:$DS154)</f>
        <v>-620633270.83333588</v>
      </c>
      <c r="AU156" s="28">
        <f>+SUM(AU153:$DS153)+SUM(AU154:$DS154)</f>
        <v>-610614812.5000025</v>
      </c>
      <c r="AV156" s="28">
        <f>+SUM(AV153:$DS153)+SUM(AV154:$DS154)</f>
        <v>-600649902.77778029</v>
      </c>
      <c r="AW156" s="28">
        <f>+SUM(AW153:$DS153)+SUM(AW154:$DS154)</f>
        <v>-590738541.66666901</v>
      </c>
      <c r="AX156" s="28">
        <f>+SUM(AX153:$DS153)+SUM(AX154:$DS154)</f>
        <v>-580880729.16666901</v>
      </c>
      <c r="AY156" s="28">
        <f>+SUM(AY153:$DS153)+SUM(AY154:$DS154)</f>
        <v>-571076465.27778006</v>
      </c>
      <c r="AZ156" s="28">
        <f>+SUM(AZ153:$DS153)+SUM(AZ154:$DS154)</f>
        <v>-561325750.00000215</v>
      </c>
      <c r="BA156" s="28">
        <f>+SUM(BA153:$DS153)+SUM(BA154:$DS154)</f>
        <v>-551628583.3333354</v>
      </c>
      <c r="BB156" s="28">
        <f>+SUM(BB153:$DS153)+SUM(BB154:$DS154)</f>
        <v>-541984965.27777982</v>
      </c>
      <c r="BC156" s="28">
        <f>+SUM(BC153:$DS153)+SUM(BC154:$DS154)</f>
        <v>-532394895.83333528</v>
      </c>
      <c r="BD156" s="28">
        <f>+SUM(BD153:$DS153)+SUM(BD154:$DS154)</f>
        <v>-522858375.00000191</v>
      </c>
      <c r="BE156" s="28">
        <f>+SUM(BE153:$DS153)+SUM(BE154:$DS154)</f>
        <v>-513375402.77777964</v>
      </c>
      <c r="BF156" s="28">
        <f>+SUM(BF153:$DS153)+SUM(BF154:$DS154)</f>
        <v>-503945979.16666842</v>
      </c>
      <c r="BG156" s="28">
        <f>+SUM(BG153:$DS153)+SUM(BG154:$DS154)</f>
        <v>-494570104.16666842</v>
      </c>
      <c r="BH156" s="28">
        <f>+SUM(BH153:$DS153)+SUM(BH154:$DS154)</f>
        <v>-485247777.77777946</v>
      </c>
      <c r="BI156" s="28">
        <f>+SUM(BI153:$DS153)+SUM(BI154:$DS154)</f>
        <v>-475979000.00000161</v>
      </c>
      <c r="BJ156" s="28">
        <f>+SUM(BJ153:$DS153)+SUM(BJ154:$DS154)</f>
        <v>-466763770.83333486</v>
      </c>
      <c r="BK156" s="28">
        <f>+SUM(BK153:$DS153)+SUM(BK154:$DS154)</f>
        <v>-457602090.27777922</v>
      </c>
      <c r="BL156" s="28">
        <f>+SUM(BL153:$DS153)+SUM(BL154:$DS154)</f>
        <v>-448493958.33333468</v>
      </c>
      <c r="BM156" s="28">
        <f>+SUM(BM153:$DS153)+SUM(BM154:$DS154)</f>
        <v>-439439375.00000131</v>
      </c>
      <c r="BN156" s="28">
        <f>+SUM(BN153:$DS153)+SUM(BN154:$DS154)</f>
        <v>-430438340.27777904</v>
      </c>
      <c r="BO156" s="28">
        <f>+SUM(BO153:$DS153)+SUM(BO154:$DS154)</f>
        <v>-421490854.16666788</v>
      </c>
      <c r="BP156" s="28">
        <f>+SUM(BP153:$DS153)+SUM(BP154:$DS154)</f>
        <v>-412596916.66666782</v>
      </c>
      <c r="BQ156" s="28">
        <f>+SUM(BQ153:$DS153)+SUM(BQ154:$DS154)</f>
        <v>-403756527.77777886</v>
      </c>
      <c r="BR156" s="28">
        <f>+SUM(BR153:$DS153)+SUM(BR154:$DS154)</f>
        <v>-394969687.50000107</v>
      </c>
      <c r="BS156" s="28">
        <f>+SUM(BS153:$DS153)+SUM(BS154:$DS154)</f>
        <v>-386236395.83333433</v>
      </c>
      <c r="BT156" s="28">
        <f>+SUM(BT153:$DS153)+SUM(BT154:$DS154)</f>
        <v>-377556652.77777874</v>
      </c>
      <c r="BU156" s="28">
        <f>+SUM(BU153:$DS153)+SUM(BU154:$DS154)</f>
        <v>-368930458.33333427</v>
      </c>
      <c r="BV156" s="28">
        <f>+SUM(BV153:$DS153)+SUM(BV154:$DS154)</f>
        <v>-360357812.50000083</v>
      </c>
      <c r="BW156" s="28">
        <f>+SUM(BW153:$DS153)+SUM(BW154:$DS154)</f>
        <v>-351838715.27777851</v>
      </c>
      <c r="BX156" s="28">
        <f>+SUM(BX153:$DS153)+SUM(BX154:$DS154)</f>
        <v>-343373166.6666674</v>
      </c>
      <c r="BY156" s="28">
        <f>+SUM(BY153:$DS153)+SUM(BY154:$DS154)</f>
        <v>-334961166.66666734</v>
      </c>
      <c r="BZ156" s="28">
        <f>+SUM(BZ153:$DS153)+SUM(BZ154:$DS154)</f>
        <v>-326602715.27777839</v>
      </c>
      <c r="CA156" s="28">
        <f>+SUM(CA153:$DS153)+SUM(CA154:$DS154)</f>
        <v>-318297812.5000006</v>
      </c>
      <c r="CB156" s="28">
        <f>+SUM(CB153:$DS153)+SUM(CB154:$DS154)</f>
        <v>-310046458.33333385</v>
      </c>
      <c r="CC156" s="28">
        <f>+SUM(CC153:$DS153)+SUM(CC154:$DS154)</f>
        <v>-301848652.77777833</v>
      </c>
      <c r="CD156" s="28">
        <f>+SUM(CD153:$DS153)+SUM(CD154:$DS154)</f>
        <v>-293704395.83333385</v>
      </c>
      <c r="CE156" s="28">
        <f>+SUM(CE153:$DS153)+SUM(CE154:$DS154)</f>
        <v>-285613687.50000048</v>
      </c>
      <c r="CF156" s="28">
        <f>+SUM(CF153:$DS153)+SUM(CF154:$DS154)</f>
        <v>-277576527.77777827</v>
      </c>
      <c r="CG156" s="28">
        <f>+SUM(CG153:$DS153)+SUM(CG154:$DS154)</f>
        <v>-269592916.6666671</v>
      </c>
      <c r="CH156" s="28">
        <f>+SUM(CH153:$DS153)+SUM(CH154:$DS154)</f>
        <v>-261662854.1666671</v>
      </c>
      <c r="CI156" s="28">
        <f>+SUM(CI153:$DS153)+SUM(CI154:$DS154)</f>
        <v>-253786340.27777821</v>
      </c>
      <c r="CJ156" s="28">
        <f>+SUM(CJ153:$DS153)+SUM(CJ154:$DS154)</f>
        <v>-245963375.00000042</v>
      </c>
      <c r="CK156" s="28">
        <f>+SUM(CK153:$DS153)+SUM(CK154:$DS154)</f>
        <v>-238193958.33333373</v>
      </c>
      <c r="CL156" s="28">
        <f>+SUM(CL153:$DS153)+SUM(CL154:$DS154)</f>
        <v>-230478090.27777818</v>
      </c>
      <c r="CM156" s="28">
        <f>+SUM(CM153:$DS153)+SUM(CM154:$DS154)</f>
        <v>-222815770.83333373</v>
      </c>
      <c r="CN156" s="28">
        <f>+SUM(CN153:$DS153)+SUM(CN154:$DS154)</f>
        <v>-215207000.00000039</v>
      </c>
      <c r="CO156" s="28">
        <f>+SUM(CO153:$DS153)+SUM(CO154:$DS154)</f>
        <v>-207651777.77777815</v>
      </c>
      <c r="CP156" s="28">
        <f>+SUM(CP153:$DS153)+SUM(CP154:$DS154)</f>
        <v>-200150104.16666701</v>
      </c>
      <c r="CQ156" s="28">
        <f>+SUM(CQ153:$DS153)+SUM(CQ154:$DS154)</f>
        <v>-192701979.16666701</v>
      </c>
      <c r="CR156" s="28">
        <f>+SUM(CR153:$DS153)+SUM(CR154:$DS154)</f>
        <v>-185307402.77777812</v>
      </c>
      <c r="CS156" s="28">
        <f>+SUM(CS153:$DS153)+SUM(CS154:$DS154)</f>
        <v>-177966375.00000033</v>
      </c>
      <c r="CT156" s="28">
        <f>+SUM(CT153:$DS153)+SUM(CT154:$DS154)</f>
        <v>-170678895.83333364</v>
      </c>
      <c r="CU156" s="28">
        <f>+SUM(CU153:$DS153)+SUM(CU154:$DS154)</f>
        <v>-163444965.27777809</v>
      </c>
      <c r="CV156" s="28">
        <f>+SUM(CV153:$DS153)+SUM(CV154:$DS154)</f>
        <v>-156264583.33333361</v>
      </c>
      <c r="CW156" s="28">
        <f>+SUM(CW153:$DS153)+SUM(CW154:$DS154)</f>
        <v>-149137750.0000003</v>
      </c>
      <c r="CX156" s="28">
        <f>+SUM(CX153:$DS153)+SUM(CX154:$DS154)</f>
        <v>-142064465.27777803</v>
      </c>
      <c r="CY156" s="28">
        <f>+SUM(CY153:$DS153)+SUM(CY154:$DS154)</f>
        <v>-135044729.1666669</v>
      </c>
      <c r="CZ156" s="28">
        <f>+SUM(CZ153:$DS153)+SUM(CZ154:$DS154)</f>
        <v>-128078541.6666669</v>
      </c>
      <c r="DA156" s="28">
        <f>+SUM(DA153:$DS153)+SUM(DA154:$DS154)</f>
        <v>-121165902.77777797</v>
      </c>
      <c r="DB156" s="28">
        <f>+SUM(DB153:$DS153)+SUM(DB154:$DS154)</f>
        <v>-114306812.50000018</v>
      </c>
      <c r="DC156" s="28">
        <f>+SUM(DC153:$DS153)+SUM(DC154:$DS154)</f>
        <v>-107501270.83333349</v>
      </c>
      <c r="DD156" s="28">
        <f>+SUM(DD153:$DS153)+SUM(DD154:$DS154)</f>
        <v>-100749277.77777791</v>
      </c>
      <c r="DE156" s="28">
        <f>+SUM(DE153:$DS153)+SUM(DE154:$DS154)</f>
        <v>-94050833.333333462</v>
      </c>
      <c r="DF156" s="28">
        <f>+SUM(DF153:$DS153)+SUM(DF154:$DS154)</f>
        <v>-87405937.500000104</v>
      </c>
      <c r="DG156" s="28">
        <f>+SUM(DG153:$DS153)+SUM(DG154:$DS154)</f>
        <v>-80814590.277777866</v>
      </c>
      <c r="DH156" s="28">
        <f>+SUM(DH153:$DS153)+SUM(DH154:$DS154)</f>
        <v>-74276791.666666746</v>
      </c>
      <c r="DI156" s="28">
        <f>+SUM(DI153:$DS153)+SUM(DI154:$DS154)</f>
        <v>-67792541.666666731</v>
      </c>
      <c r="DJ156" s="28">
        <f>+SUM(DJ153:$DS153)+SUM(DJ154:$DS154)</f>
        <v>-61361840.277777836</v>
      </c>
      <c r="DK156" s="28">
        <f>+SUM(DK153:$DS153)+SUM(DK154:$DS154)</f>
        <v>-54984687.500000052</v>
      </c>
      <c r="DL156" s="28">
        <f>+SUM(DL153:$DS153)+SUM(DL154:$DS154)</f>
        <v>-48661083.333333381</v>
      </c>
      <c r="DM156" s="28">
        <f>+SUM(DM153:$DS153)+SUM(DM154:$DS154)</f>
        <v>-42391027.777777813</v>
      </c>
      <c r="DN156" s="28">
        <f>+SUM(DN153:$DS153)+SUM(DN154:$DS154)</f>
        <v>-36174520.833333366</v>
      </c>
      <c r="DO156" s="28">
        <f>+SUM(DO153:$DS153)+SUM(DO154:$DS154)</f>
        <v>-30011562.50000003</v>
      </c>
      <c r="DP156" s="28">
        <f>+SUM(DP153:$DS153)+SUM(DP154:$DS154)</f>
        <v>-23902152.777777798</v>
      </c>
      <c r="DQ156" s="28">
        <f>+SUM(DQ153:$DS153)+SUM(DQ154:$DS154)</f>
        <v>-17846291.666666679</v>
      </c>
      <c r="DR156" s="28">
        <f>+SUM(DR153:$DS153)+SUM(DR154:$DS154)</f>
        <v>-11843979.166666675</v>
      </c>
      <c r="DS156" s="28">
        <f>+SUM(DS153:$DS153)+SUM(DS154:$DS154)</f>
        <v>-5895215.2777777817</v>
      </c>
    </row>
    <row r="157" spans="1:123" x14ac:dyDescent="0.25">
      <c r="B157" s="27" t="s">
        <v>40</v>
      </c>
      <c r="D157" s="28">
        <f>+D156*$C$7/1000000</f>
        <v>-1307715.5000000056</v>
      </c>
      <c r="E157" s="28">
        <f t="shared" ref="E157:BP157" si="113">+E156*$C$7/1000000</f>
        <v>-1292994.5000000051</v>
      </c>
      <c r="F157" s="28">
        <f t="shared" si="113"/>
        <v>-1278337.7583333387</v>
      </c>
      <c r="G157" s="28">
        <f t="shared" si="113"/>
        <v>-1263745.275000005</v>
      </c>
      <c r="H157" s="28">
        <f t="shared" si="113"/>
        <v>-1249217.0500000052</v>
      </c>
      <c r="I157" s="28">
        <f t="shared" si="113"/>
        <v>-1234753.0833333384</v>
      </c>
      <c r="J157" s="28">
        <f t="shared" si="113"/>
        <v>-1220353.3750000051</v>
      </c>
      <c r="K157" s="28">
        <f t="shared" si="113"/>
        <v>-1206017.9250000052</v>
      </c>
      <c r="L157" s="28">
        <f t="shared" si="113"/>
        <v>-1191746.7333333383</v>
      </c>
      <c r="M157" s="28">
        <f t="shared" si="113"/>
        <v>-1177539.8000000049</v>
      </c>
      <c r="N157" s="28">
        <f t="shared" si="113"/>
        <v>-1163397.1250000049</v>
      </c>
      <c r="O157" s="28">
        <f t="shared" si="113"/>
        <v>-1149318.7083333384</v>
      </c>
      <c r="P157" s="28">
        <f t="shared" si="113"/>
        <v>-1135304.5500000052</v>
      </c>
      <c r="Q157" s="28">
        <f t="shared" si="113"/>
        <v>-1121354.6500000048</v>
      </c>
      <c r="R157" s="28">
        <f t="shared" si="113"/>
        <v>-1107469.0083333382</v>
      </c>
      <c r="S157" s="28">
        <f t="shared" si="113"/>
        <v>-1093647.6250000047</v>
      </c>
      <c r="T157" s="28">
        <f t="shared" si="113"/>
        <v>-1079890.5000000049</v>
      </c>
      <c r="U157" s="28">
        <f t="shared" si="113"/>
        <v>-1066197.633333338</v>
      </c>
      <c r="V157" s="28">
        <f t="shared" si="113"/>
        <v>-1052569.0250000046</v>
      </c>
      <c r="W157" s="28">
        <f t="shared" si="113"/>
        <v>-1039004.6750000046</v>
      </c>
      <c r="X157" s="28">
        <f t="shared" si="113"/>
        <v>-1025504.583333338</v>
      </c>
      <c r="Y157" s="28">
        <f t="shared" si="113"/>
        <v>-1012068.7500000047</v>
      </c>
      <c r="Z157" s="28">
        <f t="shared" si="113"/>
        <v>-998697.17500000459</v>
      </c>
      <c r="AA157" s="28">
        <f t="shared" si="113"/>
        <v>-985389.85833333794</v>
      </c>
      <c r="AB157" s="28">
        <f t="shared" si="113"/>
        <v>-972146.80000000447</v>
      </c>
      <c r="AC157" s="28">
        <f t="shared" si="113"/>
        <v>-958968.00000000466</v>
      </c>
      <c r="AD157" s="28">
        <f t="shared" si="113"/>
        <v>-945853.4583333378</v>
      </c>
      <c r="AE157" s="28">
        <f t="shared" si="113"/>
        <v>-932803.17500000435</v>
      </c>
      <c r="AF157" s="28">
        <f t="shared" si="113"/>
        <v>-919817.15000000445</v>
      </c>
      <c r="AG157" s="28">
        <f t="shared" si="113"/>
        <v>-906895.38333333761</v>
      </c>
      <c r="AH157" s="28">
        <f t="shared" si="113"/>
        <v>-894037.87500000431</v>
      </c>
      <c r="AI157" s="28">
        <f t="shared" si="113"/>
        <v>-881244.62500000419</v>
      </c>
      <c r="AJ157" s="28">
        <f t="shared" si="113"/>
        <v>-868515.63333333738</v>
      </c>
      <c r="AK157" s="28">
        <f t="shared" si="113"/>
        <v>-855850.90000000386</v>
      </c>
      <c r="AL157" s="28">
        <f t="shared" si="113"/>
        <v>-843250.42500000389</v>
      </c>
      <c r="AM157" s="28">
        <f t="shared" si="113"/>
        <v>-830714.20833333698</v>
      </c>
      <c r="AN157" s="28">
        <f t="shared" si="113"/>
        <v>-818242.25000000361</v>
      </c>
      <c r="AO157" s="28">
        <f t="shared" si="113"/>
        <v>-805834.55000000354</v>
      </c>
      <c r="AP157" s="28">
        <f t="shared" si="113"/>
        <v>-793491.10833333677</v>
      </c>
      <c r="AQ157" s="28">
        <f t="shared" si="113"/>
        <v>-781211.92500000342</v>
      </c>
      <c r="AR157" s="28">
        <f t="shared" si="113"/>
        <v>-768997.00000000326</v>
      </c>
      <c r="AS157" s="28">
        <f t="shared" si="113"/>
        <v>-756846.33333333652</v>
      </c>
      <c r="AT157" s="28">
        <f t="shared" si="113"/>
        <v>-744759.92500000307</v>
      </c>
      <c r="AU157" s="28">
        <f t="shared" si="113"/>
        <v>-732737.77500000305</v>
      </c>
      <c r="AV157" s="28">
        <f t="shared" si="113"/>
        <v>-720779.88333333633</v>
      </c>
      <c r="AW157" s="28">
        <f t="shared" si="113"/>
        <v>-708886.25000000279</v>
      </c>
      <c r="AX157" s="28">
        <f t="shared" si="113"/>
        <v>-697056.87500000279</v>
      </c>
      <c r="AY157" s="28">
        <f t="shared" si="113"/>
        <v>-685291.7583333361</v>
      </c>
      <c r="AZ157" s="28">
        <f t="shared" si="113"/>
        <v>-673590.90000000258</v>
      </c>
      <c r="BA157" s="28">
        <f t="shared" si="113"/>
        <v>-661954.30000000249</v>
      </c>
      <c r="BB157" s="28">
        <f t="shared" si="113"/>
        <v>-650381.95833333582</v>
      </c>
      <c r="BC157" s="28">
        <f t="shared" si="113"/>
        <v>-638873.87500000233</v>
      </c>
      <c r="BD157" s="28">
        <f t="shared" si="113"/>
        <v>-627430.05000000237</v>
      </c>
      <c r="BE157" s="28">
        <f t="shared" si="113"/>
        <v>-616050.48333333561</v>
      </c>
      <c r="BF157" s="28">
        <f t="shared" si="113"/>
        <v>-604735.17500000203</v>
      </c>
      <c r="BG157" s="28">
        <f t="shared" si="113"/>
        <v>-593484.1250000021</v>
      </c>
      <c r="BH157" s="28">
        <f t="shared" si="113"/>
        <v>-582297.33333333535</v>
      </c>
      <c r="BI157" s="28">
        <f t="shared" si="113"/>
        <v>-571174.80000000191</v>
      </c>
      <c r="BJ157" s="28">
        <f t="shared" si="113"/>
        <v>-560116.52500000189</v>
      </c>
      <c r="BK157" s="28">
        <f t="shared" si="113"/>
        <v>-549122.50833333505</v>
      </c>
      <c r="BL157" s="28">
        <f t="shared" si="113"/>
        <v>-538192.75000000163</v>
      </c>
      <c r="BM157" s="28">
        <f t="shared" si="113"/>
        <v>-527327.25000000163</v>
      </c>
      <c r="BN157" s="28">
        <f t="shared" si="113"/>
        <v>-516526.00833333482</v>
      </c>
      <c r="BO157" s="28">
        <f t="shared" si="113"/>
        <v>-505789.02500000148</v>
      </c>
      <c r="BP157" s="28">
        <f t="shared" si="113"/>
        <v>-495116.30000000139</v>
      </c>
      <c r="BQ157" s="28">
        <f t="shared" ref="BQ157:DS157" si="114">+BQ156*$C$7/1000000</f>
        <v>-484507.83333333465</v>
      </c>
      <c r="BR157" s="28">
        <f t="shared" si="114"/>
        <v>-473963.62500000128</v>
      </c>
      <c r="BS157" s="28">
        <f t="shared" si="114"/>
        <v>-463483.67500000121</v>
      </c>
      <c r="BT157" s="28">
        <f t="shared" si="114"/>
        <v>-453067.9833333345</v>
      </c>
      <c r="BU157" s="28">
        <f t="shared" si="114"/>
        <v>-442716.55000000109</v>
      </c>
      <c r="BV157" s="28">
        <f t="shared" si="114"/>
        <v>-432429.37500000099</v>
      </c>
      <c r="BW157" s="28">
        <f t="shared" si="114"/>
        <v>-422206.45833333425</v>
      </c>
      <c r="BX157" s="28">
        <f t="shared" si="114"/>
        <v>-412047.80000000086</v>
      </c>
      <c r="BY157" s="28">
        <f t="shared" si="114"/>
        <v>-401953.40000000078</v>
      </c>
      <c r="BZ157" s="28">
        <f t="shared" si="114"/>
        <v>-391923.25833333406</v>
      </c>
      <c r="CA157" s="28">
        <f t="shared" si="114"/>
        <v>-381957.37500000076</v>
      </c>
      <c r="CB157" s="28">
        <f t="shared" si="114"/>
        <v>-372055.75000000058</v>
      </c>
      <c r="CC157" s="28">
        <f t="shared" si="114"/>
        <v>-362218.383333334</v>
      </c>
      <c r="CD157" s="28">
        <f t="shared" si="114"/>
        <v>-352445.27500000061</v>
      </c>
      <c r="CE157" s="28">
        <f t="shared" si="114"/>
        <v>-342736.42500000057</v>
      </c>
      <c r="CF157" s="28">
        <f t="shared" si="114"/>
        <v>-333091.8333333339</v>
      </c>
      <c r="CG157" s="28">
        <f t="shared" si="114"/>
        <v>-323511.50000000052</v>
      </c>
      <c r="CH157" s="28">
        <f t="shared" si="114"/>
        <v>-313995.42500000057</v>
      </c>
      <c r="CI157" s="28">
        <f t="shared" si="114"/>
        <v>-304543.60833333386</v>
      </c>
      <c r="CJ157" s="28">
        <f t="shared" si="114"/>
        <v>-295156.05000000051</v>
      </c>
      <c r="CK157" s="28">
        <f t="shared" si="114"/>
        <v>-285832.75000000047</v>
      </c>
      <c r="CL157" s="28">
        <f t="shared" si="114"/>
        <v>-276573.70833333378</v>
      </c>
      <c r="CM157" s="28">
        <f t="shared" si="114"/>
        <v>-267378.92500000051</v>
      </c>
      <c r="CN157" s="28">
        <f t="shared" si="114"/>
        <v>-258248.40000000046</v>
      </c>
      <c r="CO157" s="28">
        <f t="shared" si="114"/>
        <v>-249182.13333333377</v>
      </c>
      <c r="CP157" s="28">
        <f t="shared" si="114"/>
        <v>-240180.12500000044</v>
      </c>
      <c r="CQ157" s="28">
        <f t="shared" si="114"/>
        <v>-231242.37500000044</v>
      </c>
      <c r="CR157" s="28">
        <f t="shared" si="114"/>
        <v>-222368.88333333374</v>
      </c>
      <c r="CS157" s="28">
        <f t="shared" si="114"/>
        <v>-213559.6500000004</v>
      </c>
      <c r="CT157" s="28">
        <f t="shared" si="114"/>
        <v>-204814.67500000037</v>
      </c>
      <c r="CU157" s="28">
        <f t="shared" si="114"/>
        <v>-196133.95833333372</v>
      </c>
      <c r="CV157" s="28">
        <f t="shared" si="114"/>
        <v>-187517.50000000035</v>
      </c>
      <c r="CW157" s="28">
        <f t="shared" si="114"/>
        <v>-178965.30000000037</v>
      </c>
      <c r="CX157" s="28">
        <f t="shared" si="114"/>
        <v>-170477.35833333366</v>
      </c>
      <c r="CY157" s="28">
        <f t="shared" si="114"/>
        <v>-162053.67500000028</v>
      </c>
      <c r="CZ157" s="28">
        <f t="shared" si="114"/>
        <v>-153694.25000000026</v>
      </c>
      <c r="DA157" s="28">
        <f t="shared" si="114"/>
        <v>-145399.08333333355</v>
      </c>
      <c r="DB157" s="28">
        <f t="shared" si="114"/>
        <v>-137168.17500000022</v>
      </c>
      <c r="DC157" s="28">
        <f t="shared" si="114"/>
        <v>-129001.52500000018</v>
      </c>
      <c r="DD157" s="28">
        <f t="shared" si="114"/>
        <v>-120899.13333333349</v>
      </c>
      <c r="DE157" s="28">
        <f t="shared" si="114"/>
        <v>-112861.00000000015</v>
      </c>
      <c r="DF157" s="28">
        <f t="shared" si="114"/>
        <v>-104887.12500000012</v>
      </c>
      <c r="DG157" s="28">
        <f t="shared" si="114"/>
        <v>-96977.508333333433</v>
      </c>
      <c r="DH157" s="28">
        <f t="shared" si="114"/>
        <v>-89132.150000000096</v>
      </c>
      <c r="DI157" s="28">
        <f t="shared" si="114"/>
        <v>-81351.050000000076</v>
      </c>
      <c r="DJ157" s="28">
        <f t="shared" si="114"/>
        <v>-73634.208333333401</v>
      </c>
      <c r="DK157" s="28">
        <f t="shared" si="114"/>
        <v>-65981.625000000058</v>
      </c>
      <c r="DL157" s="28">
        <f t="shared" si="114"/>
        <v>-58393.300000000054</v>
      </c>
      <c r="DM157" s="28">
        <f t="shared" si="114"/>
        <v>-50869.233333333374</v>
      </c>
      <c r="DN157" s="28">
        <f t="shared" si="114"/>
        <v>-43409.425000000039</v>
      </c>
      <c r="DO157" s="28">
        <f t="shared" si="114"/>
        <v>-36013.875000000036</v>
      </c>
      <c r="DP157" s="28">
        <f t="shared" si="114"/>
        <v>-28682.583333333358</v>
      </c>
      <c r="DQ157" s="28">
        <f t="shared" si="114"/>
        <v>-21415.550000000014</v>
      </c>
      <c r="DR157" s="28">
        <f t="shared" si="114"/>
        <v>-14212.775000000009</v>
      </c>
      <c r="DS157" s="28">
        <f t="shared" si="114"/>
        <v>-7074.2583333333378</v>
      </c>
    </row>
    <row r="158" spans="1:123" ht="15.75" thickBot="1" x14ac:dyDescent="0.3">
      <c r="B158" s="48" t="s">
        <v>41</v>
      </c>
      <c r="C158" s="5">
        <f>+$C$5</f>
        <v>701000000</v>
      </c>
      <c r="D158" s="28">
        <f>+D157+D155</f>
        <v>-13575215.500000076</v>
      </c>
      <c r="E158" s="28">
        <f t="shared" ref="E158:BP158" si="115">+E157+E155</f>
        <v>-13506945.888888964</v>
      </c>
      <c r="F158" s="28">
        <f t="shared" si="115"/>
        <v>-13438740.536111185</v>
      </c>
      <c r="G158" s="28">
        <f t="shared" si="115"/>
        <v>-13370599.441666741</v>
      </c>
      <c r="H158" s="28">
        <f t="shared" si="115"/>
        <v>-13302522.605555631</v>
      </c>
      <c r="I158" s="28">
        <f t="shared" si="115"/>
        <v>-13234510.027777852</v>
      </c>
      <c r="J158" s="28">
        <f t="shared" si="115"/>
        <v>-13166561.708333408</v>
      </c>
      <c r="K158" s="28">
        <f t="shared" si="115"/>
        <v>-13098677.647222295</v>
      </c>
      <c r="L158" s="28">
        <f t="shared" si="115"/>
        <v>-13030857.844444517</v>
      </c>
      <c r="M158" s="28">
        <f t="shared" si="115"/>
        <v>-12963102.300000073</v>
      </c>
      <c r="N158" s="28">
        <f t="shared" si="115"/>
        <v>-12895411.013888964</v>
      </c>
      <c r="O158" s="28">
        <f t="shared" si="115"/>
        <v>-12827783.986111185</v>
      </c>
      <c r="P158" s="28">
        <f t="shared" si="115"/>
        <v>-12760221.216666739</v>
      </c>
      <c r="Q158" s="28">
        <f t="shared" si="115"/>
        <v>-12692722.705555627</v>
      </c>
      <c r="R158" s="28">
        <f t="shared" si="115"/>
        <v>-12625288.45277785</v>
      </c>
      <c r="S158" s="28">
        <f t="shared" si="115"/>
        <v>-12557918.458333407</v>
      </c>
      <c r="T158" s="28">
        <f t="shared" si="115"/>
        <v>-12490612.722222295</v>
      </c>
      <c r="U158" s="28">
        <f t="shared" si="115"/>
        <v>-12423371.244444517</v>
      </c>
      <c r="V158" s="28">
        <f t="shared" si="115"/>
        <v>-12356194.025000071</v>
      </c>
      <c r="W158" s="28">
        <f t="shared" si="115"/>
        <v>-12289081.06388896</v>
      </c>
      <c r="X158" s="28">
        <f t="shared" si="115"/>
        <v>-12222032.361111181</v>
      </c>
      <c r="Y158" s="28">
        <f t="shared" si="115"/>
        <v>-12155047.916666739</v>
      </c>
      <c r="Z158" s="28">
        <f t="shared" si="115"/>
        <v>-12088127.730555626</v>
      </c>
      <c r="AA158" s="28">
        <f t="shared" si="115"/>
        <v>-12021271.802777849</v>
      </c>
      <c r="AB158" s="28">
        <f t="shared" si="115"/>
        <v>-11954480.133333404</v>
      </c>
      <c r="AC158" s="28">
        <f t="shared" si="115"/>
        <v>-11887752.722222291</v>
      </c>
      <c r="AD158" s="28">
        <f t="shared" si="115"/>
        <v>-11821089.569444513</v>
      </c>
      <c r="AE158" s="28">
        <f t="shared" si="115"/>
        <v>-11754490.67500007</v>
      </c>
      <c r="AF158" s="28">
        <f t="shared" si="115"/>
        <v>-11687956.038888957</v>
      </c>
      <c r="AG158" s="28">
        <f t="shared" si="115"/>
        <v>-11621485.66111118</v>
      </c>
      <c r="AH158" s="28">
        <f t="shared" si="115"/>
        <v>-11555079.541666733</v>
      </c>
      <c r="AI158" s="28">
        <f t="shared" si="115"/>
        <v>-11488737.680555621</v>
      </c>
      <c r="AJ158" s="28">
        <f t="shared" si="115"/>
        <v>-11422460.077777844</v>
      </c>
      <c r="AK158" s="28">
        <f t="shared" si="115"/>
        <v>-11356246.7333334</v>
      </c>
      <c r="AL158" s="28">
        <f t="shared" si="115"/>
        <v>-11290097.647222288</v>
      </c>
      <c r="AM158" s="28">
        <f t="shared" si="115"/>
        <v>-11224012.819444509</v>
      </c>
      <c r="AN158" s="28">
        <f t="shared" si="115"/>
        <v>-11157992.250000063</v>
      </c>
      <c r="AO158" s="28">
        <f t="shared" si="115"/>
        <v>-11092035.938888952</v>
      </c>
      <c r="AP158" s="28">
        <f t="shared" si="115"/>
        <v>-11026143.886111172</v>
      </c>
      <c r="AQ158" s="28">
        <f t="shared" si="115"/>
        <v>-10960316.091666726</v>
      </c>
      <c r="AR158" s="28">
        <f t="shared" si="115"/>
        <v>-10894552.555555616</v>
      </c>
      <c r="AS158" s="28">
        <f t="shared" si="115"/>
        <v>-10828853.277777836</v>
      </c>
      <c r="AT158" s="28">
        <f t="shared" si="115"/>
        <v>-10763218.258333391</v>
      </c>
      <c r="AU158" s="28">
        <f t="shared" si="115"/>
        <v>-10697647.497222278</v>
      </c>
      <c r="AV158" s="28">
        <f t="shared" si="115"/>
        <v>-10632140.994444501</v>
      </c>
      <c r="AW158" s="28">
        <f t="shared" si="115"/>
        <v>-10566698.750000056</v>
      </c>
      <c r="AX158" s="28">
        <f t="shared" si="115"/>
        <v>-10501320.763888944</v>
      </c>
      <c r="AY158" s="28">
        <f t="shared" si="115"/>
        <v>-10436007.036111165</v>
      </c>
      <c r="AZ158" s="28">
        <f t="shared" si="115"/>
        <v>-10370757.566666719</v>
      </c>
      <c r="BA158" s="28">
        <f t="shared" si="115"/>
        <v>-10305572.355555607</v>
      </c>
      <c r="BB158" s="28">
        <f t="shared" si="115"/>
        <v>-10240451.402777828</v>
      </c>
      <c r="BC158" s="28">
        <f t="shared" si="115"/>
        <v>-10175394.708333382</v>
      </c>
      <c r="BD158" s="28">
        <f t="shared" si="115"/>
        <v>-10110402.272222271</v>
      </c>
      <c r="BE158" s="28">
        <f t="shared" si="115"/>
        <v>-10045474.094444493</v>
      </c>
      <c r="BF158" s="28">
        <f t="shared" si="115"/>
        <v>-9980610.1750000473</v>
      </c>
      <c r="BG158" s="28">
        <f t="shared" si="115"/>
        <v>-9915810.5138889346</v>
      </c>
      <c r="BH158" s="28">
        <f t="shared" si="115"/>
        <v>-9851075.1111111566</v>
      </c>
      <c r="BI158" s="28">
        <f t="shared" si="115"/>
        <v>-9786403.9666667115</v>
      </c>
      <c r="BJ158" s="28">
        <f t="shared" si="115"/>
        <v>-9721797.0805555992</v>
      </c>
      <c r="BK158" s="28">
        <f t="shared" si="115"/>
        <v>-9657254.4527778197</v>
      </c>
      <c r="BL158" s="28">
        <f t="shared" si="115"/>
        <v>-9592776.0833333749</v>
      </c>
      <c r="BM158" s="28">
        <f t="shared" si="115"/>
        <v>-9528361.972222263</v>
      </c>
      <c r="BN158" s="28">
        <f t="shared" si="115"/>
        <v>-9464012.1194444839</v>
      </c>
      <c r="BO158" s="28">
        <f t="shared" si="115"/>
        <v>-9399726.5250000395</v>
      </c>
      <c r="BP158" s="28">
        <f t="shared" si="115"/>
        <v>-9335505.1888889261</v>
      </c>
      <c r="BQ158" s="28">
        <f t="shared" ref="BQ158:DS158" si="116">+BQ157+BQ155</f>
        <v>-9271348.1111111473</v>
      </c>
      <c r="BR158" s="28">
        <f t="shared" si="116"/>
        <v>-9207255.2916667033</v>
      </c>
      <c r="BS158" s="28">
        <f t="shared" si="116"/>
        <v>-9143226.7305555902</v>
      </c>
      <c r="BT158" s="28">
        <f t="shared" si="116"/>
        <v>-9079262.4277778119</v>
      </c>
      <c r="BU158" s="28">
        <f t="shared" si="116"/>
        <v>-9015362.3833333664</v>
      </c>
      <c r="BV158" s="28">
        <f t="shared" si="116"/>
        <v>-8951526.5972222555</v>
      </c>
      <c r="BW158" s="28">
        <f t="shared" si="116"/>
        <v>-8887755.0694444757</v>
      </c>
      <c r="BX158" s="28">
        <f t="shared" si="116"/>
        <v>-8824047.8000000305</v>
      </c>
      <c r="BY158" s="28">
        <f t="shared" si="116"/>
        <v>-8760404.7888889201</v>
      </c>
      <c r="BZ158" s="28">
        <f t="shared" si="116"/>
        <v>-8696826.0361111406</v>
      </c>
      <c r="CA158" s="28">
        <f t="shared" si="116"/>
        <v>-8633311.5416666958</v>
      </c>
      <c r="CB158" s="28">
        <f t="shared" si="116"/>
        <v>-8569861.3055555839</v>
      </c>
      <c r="CC158" s="28">
        <f t="shared" si="116"/>
        <v>-8506475.3277778067</v>
      </c>
      <c r="CD158" s="28">
        <f t="shared" si="116"/>
        <v>-8443153.6083333604</v>
      </c>
      <c r="CE158" s="28">
        <f t="shared" si="116"/>
        <v>-8379896.1472222498</v>
      </c>
      <c r="CF158" s="28">
        <f t="shared" si="116"/>
        <v>-8316702.944444471</v>
      </c>
      <c r="CG158" s="28">
        <f t="shared" si="116"/>
        <v>-8253574.000000027</v>
      </c>
      <c r="CH158" s="28">
        <f t="shared" si="116"/>
        <v>-8190509.3138889149</v>
      </c>
      <c r="CI158" s="28">
        <f t="shared" si="116"/>
        <v>-8127508.8861111365</v>
      </c>
      <c r="CJ158" s="28">
        <f t="shared" si="116"/>
        <v>-8064572.7166666919</v>
      </c>
      <c r="CK158" s="28">
        <f t="shared" si="116"/>
        <v>-8001700.8055555802</v>
      </c>
      <c r="CL158" s="28">
        <f t="shared" si="116"/>
        <v>-7938893.1527778013</v>
      </c>
      <c r="CM158" s="28">
        <f t="shared" si="116"/>
        <v>-7876149.7583333571</v>
      </c>
      <c r="CN158" s="28">
        <f t="shared" si="116"/>
        <v>-7813470.6222222447</v>
      </c>
      <c r="CO158" s="28">
        <f t="shared" si="116"/>
        <v>-7750855.7444444662</v>
      </c>
      <c r="CP158" s="28">
        <f t="shared" si="116"/>
        <v>-7688305.1250000214</v>
      </c>
      <c r="CQ158" s="28">
        <f t="shared" si="116"/>
        <v>-7625818.7638889095</v>
      </c>
      <c r="CR158" s="28">
        <f t="shared" si="116"/>
        <v>-7563396.6611111322</v>
      </c>
      <c r="CS158" s="28">
        <f t="shared" si="116"/>
        <v>-7501038.8166666869</v>
      </c>
      <c r="CT158" s="28">
        <f t="shared" si="116"/>
        <v>-7438745.2305555753</v>
      </c>
      <c r="CU158" s="28">
        <f t="shared" si="116"/>
        <v>-7376515.9027777966</v>
      </c>
      <c r="CV158" s="28">
        <f t="shared" si="116"/>
        <v>-7314350.8333333516</v>
      </c>
      <c r="CW158" s="28">
        <f t="shared" si="116"/>
        <v>-7252250.0222222405</v>
      </c>
      <c r="CX158" s="28">
        <f t="shared" si="116"/>
        <v>-7190213.4694444621</v>
      </c>
      <c r="CY158" s="28">
        <f t="shared" si="116"/>
        <v>-7128241.1750000175</v>
      </c>
      <c r="CZ158" s="28">
        <f t="shared" si="116"/>
        <v>-7066333.1388889048</v>
      </c>
      <c r="DA158" s="28">
        <f t="shared" si="116"/>
        <v>-7004489.3611111268</v>
      </c>
      <c r="DB158" s="28">
        <f t="shared" si="116"/>
        <v>-6942709.8416666808</v>
      </c>
      <c r="DC158" s="28">
        <f t="shared" si="116"/>
        <v>-6880994.5805555694</v>
      </c>
      <c r="DD158" s="28">
        <f t="shared" si="116"/>
        <v>-6819343.5777777918</v>
      </c>
      <c r="DE158" s="28">
        <f t="shared" si="116"/>
        <v>-6757756.8333333461</v>
      </c>
      <c r="DF158" s="28">
        <f t="shared" si="116"/>
        <v>-6696234.3472222341</v>
      </c>
      <c r="DG158" s="28">
        <f t="shared" si="116"/>
        <v>-6634776.119444456</v>
      </c>
      <c r="DH158" s="28">
        <f t="shared" si="116"/>
        <v>-6573382.1500000115</v>
      </c>
      <c r="DI158" s="28">
        <f t="shared" si="116"/>
        <v>-6512052.4388888991</v>
      </c>
      <c r="DJ158" s="28">
        <f t="shared" si="116"/>
        <v>-6450786.9861111203</v>
      </c>
      <c r="DK158" s="28">
        <f t="shared" si="116"/>
        <v>-6389585.7916666754</v>
      </c>
      <c r="DL158" s="28">
        <f t="shared" si="116"/>
        <v>-6328448.8555555642</v>
      </c>
      <c r="DM158" s="28">
        <f t="shared" si="116"/>
        <v>-6267376.1777777858</v>
      </c>
      <c r="DN158" s="28">
        <f t="shared" si="116"/>
        <v>-6206367.7583333403</v>
      </c>
      <c r="DO158" s="28">
        <f t="shared" si="116"/>
        <v>-6145423.5972222295</v>
      </c>
      <c r="DP158" s="28">
        <f t="shared" si="116"/>
        <v>-6084543.6944444505</v>
      </c>
      <c r="DQ158" s="28">
        <f t="shared" si="116"/>
        <v>-6023728.0500000054</v>
      </c>
      <c r="DR158" s="28">
        <f t="shared" si="116"/>
        <v>-5962976.663888894</v>
      </c>
      <c r="DS158" s="28">
        <f t="shared" si="116"/>
        <v>-5902289.5361111155</v>
      </c>
    </row>
    <row r="159" spans="1:123" ht="15.75" thickBot="1" x14ac:dyDescent="0.3">
      <c r="B159" s="51">
        <f>+(C159+1)^12-1</f>
        <v>0.13835811427422628</v>
      </c>
      <c r="C159" s="50">
        <f>+IRR(C158:DS158)</f>
        <v>1.0857433201063804E-2</v>
      </c>
    </row>
    <row r="164" spans="2:6" ht="15.75" thickBot="1" x14ac:dyDescent="0.3">
      <c r="C164" s="1">
        <v>-1</v>
      </c>
    </row>
    <row r="165" spans="2:6" ht="15.75" thickBot="1" x14ac:dyDescent="0.3">
      <c r="B165" s="63" t="s">
        <v>3</v>
      </c>
      <c r="C165" s="64" t="s">
        <v>7</v>
      </c>
      <c r="D165" s="64" t="s">
        <v>73</v>
      </c>
      <c r="E165" s="64" t="s">
        <v>106</v>
      </c>
      <c r="F165" s="65" t="s">
        <v>107</v>
      </c>
    </row>
    <row r="166" spans="2:6" x14ac:dyDescent="0.25">
      <c r="B166" s="66">
        <v>12</v>
      </c>
      <c r="C166" s="60">
        <f>-SUM(D113:O113)</f>
        <v>39869375.000000164</v>
      </c>
      <c r="D166" s="83">
        <f>-SUM(D117:O117)</f>
        <v>5691068.5000000009</v>
      </c>
      <c r="E166" s="68">
        <f>+B119</f>
        <v>0.12681757526569704</v>
      </c>
      <c r="F166" s="84">
        <f>-SUM(D118:O118)</f>
        <v>746560443.50000012</v>
      </c>
    </row>
    <row r="167" spans="2:6" x14ac:dyDescent="0.25">
      <c r="B167" s="70">
        <v>24</v>
      </c>
      <c r="C167" s="60">
        <f>(SUM(D123:AA123))*-1</f>
        <v>76671875.000000298</v>
      </c>
      <c r="D167" s="60">
        <f>(SUM(D127:AA127))*-1</f>
        <v>11312387.500000002</v>
      </c>
      <c r="E167" s="25">
        <f>+B129</f>
        <v>0.12739701749663546</v>
      </c>
      <c r="F167" s="85">
        <f>(SUM(D128:AA128))*-1</f>
        <v>788984262.50000012</v>
      </c>
    </row>
    <row r="168" spans="2:6" x14ac:dyDescent="0.25">
      <c r="B168" s="70">
        <v>36</v>
      </c>
      <c r="C168" s="60">
        <f>(SUM(D133:AM133))*-1</f>
        <v>113474375.00000054</v>
      </c>
      <c r="D168" s="60">
        <f>(SUM(D137:AM137))*-1</f>
        <v>17287010.500000004</v>
      </c>
      <c r="E168" s="25">
        <f>+B139</f>
        <v>0.12798759937277815</v>
      </c>
      <c r="F168" s="85">
        <f>(SUM(D138:AM138))*-1</f>
        <v>831761385.5000006</v>
      </c>
    </row>
    <row r="169" spans="2:6" x14ac:dyDescent="0.25">
      <c r="F169" s="62"/>
    </row>
  </sheetData>
  <mergeCells count="4">
    <mergeCell ref="G3:H3"/>
    <mergeCell ref="J3:K3"/>
    <mergeCell ref="M3:N3"/>
    <mergeCell ref="P3:Q3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00B050"/>
  </sheetPr>
  <dimension ref="D1:XEX49"/>
  <sheetViews>
    <sheetView showGridLines="0" tabSelected="1" topLeftCell="D17" zoomScale="130" zoomScaleNormal="130" workbookViewId="0">
      <selection activeCell="E30" sqref="E30:F30"/>
    </sheetView>
  </sheetViews>
  <sheetFormatPr baseColWidth="10" defaultRowHeight="15" x14ac:dyDescent="0.25"/>
  <cols>
    <col min="1" max="3" width="0" hidden="1" customWidth="1"/>
    <col min="4" max="4" width="2.85546875" customWidth="1"/>
    <col min="5" max="5" width="34.7109375" style="1" customWidth="1"/>
    <col min="6" max="6" width="21.5703125" style="1" bestFit="1" customWidth="1"/>
    <col min="7" max="7" width="11.42578125" customWidth="1"/>
    <col min="8" max="8" width="9.85546875" customWidth="1"/>
    <col min="9" max="9" width="34.7109375" customWidth="1"/>
    <col min="10" max="10" width="17.42578125" bestFit="1" customWidth="1"/>
  </cols>
  <sheetData>
    <row r="1" spans="5:10 16378:16378" hidden="1" x14ac:dyDescent="0.25"/>
    <row r="2" spans="5:10 16378:16378" hidden="1" x14ac:dyDescent="0.25"/>
    <row r="3" spans="5:10 16378:16378" ht="18.75" hidden="1" x14ac:dyDescent="0.3">
      <c r="E3" s="43" t="s">
        <v>109</v>
      </c>
      <c r="F3" s="43"/>
      <c r="I3" s="43" t="s">
        <v>108</v>
      </c>
      <c r="J3" s="43"/>
    </row>
    <row r="4" spans="5:10 16378:16378" ht="4.5" hidden="1" customHeight="1" x14ac:dyDescent="0.25">
      <c r="I4" s="1"/>
      <c r="J4" s="1"/>
    </row>
    <row r="5" spans="5:10 16378:16378" hidden="1" x14ac:dyDescent="0.25">
      <c r="E5" s="130" t="s">
        <v>76</v>
      </c>
      <c r="F5" s="131"/>
      <c r="I5" s="127" t="s">
        <v>76</v>
      </c>
      <c r="J5" s="128"/>
    </row>
    <row r="6" spans="5:10 16378:16378" ht="16.5" hidden="1" thickBot="1" x14ac:dyDescent="0.3">
      <c r="E6" s="86" t="s">
        <v>77</v>
      </c>
      <c r="F6" s="97" t="s">
        <v>5</v>
      </c>
      <c r="I6" s="93" t="s">
        <v>70</v>
      </c>
      <c r="J6" s="94" t="s">
        <v>5</v>
      </c>
    </row>
    <row r="7" spans="5:10 16378:16378" ht="16.5" hidden="1" thickTop="1" thickBot="1" x14ac:dyDescent="0.3">
      <c r="E7" s="88" t="s">
        <v>2</v>
      </c>
      <c r="F7" s="101">
        <v>4001000000</v>
      </c>
      <c r="I7" s="88" t="s">
        <v>2</v>
      </c>
      <c r="J7" s="101">
        <v>701000000</v>
      </c>
    </row>
    <row r="8" spans="5:10 16378:16378" ht="16.5" hidden="1" thickTop="1" thickBot="1" x14ac:dyDescent="0.3">
      <c r="E8" s="88" t="s">
        <v>3</v>
      </c>
      <c r="F8" s="95">
        <v>60</v>
      </c>
      <c r="I8" s="88" t="s">
        <v>3</v>
      </c>
      <c r="J8" s="95">
        <v>36</v>
      </c>
    </row>
    <row r="9" spans="5:10 16378:16378" ht="15.75" hidden="1" thickTop="1" x14ac:dyDescent="0.25">
      <c r="E9" s="89" t="s">
        <v>7</v>
      </c>
      <c r="F9" s="100" t="str">
        <f>IF(F7&gt;4000000000,"EXCEDE EL MONTO",VLOOKUP($F$8,'Cálculo Con gar'!$B$165:$E$171,2,0))</f>
        <v>EXCEDE EL MONTO</v>
      </c>
      <c r="I9" s="89" t="s">
        <v>7</v>
      </c>
      <c r="J9" s="100" t="str">
        <f>IF(J7&gt;700000000,"EXCEDE EL MONTO",VLOOKUP($J$8,'Cálcul sin gar'!$B$165:$E$168,2,0))</f>
        <v>EXCEDE EL MONTO</v>
      </c>
    </row>
    <row r="10" spans="5:10 16378:16378" hidden="1" x14ac:dyDescent="0.25">
      <c r="E10" s="89" t="s">
        <v>113</v>
      </c>
      <c r="F10" s="99" t="str">
        <f>IF(F7&gt;4000000000,"EXCEDE EL MONTO",IF(F8&lt;=36,'Cálculo Con gar'!C13,'Cálculo Con gar'!D13))</f>
        <v>EXCEDE EL MONTO</v>
      </c>
      <c r="I10" s="89" t="s">
        <v>113</v>
      </c>
      <c r="J10" s="99" t="str">
        <f>IF(J7&gt;700000000,"EXCEDE EL MONTO",'Cálcul sin gar'!C13)</f>
        <v>EXCEDE EL MONTO</v>
      </c>
    </row>
    <row r="11" spans="5:10 16378:16378" hidden="1" x14ac:dyDescent="0.25">
      <c r="E11" s="89" t="s">
        <v>73</v>
      </c>
      <c r="F11" s="91" t="str">
        <f>IF(F7&gt;4000000000,"EXCEDE EL MONTO",VLOOKUP($F$8,'Cálculo Con gar'!$B$165:$E$171,3,0))</f>
        <v>EXCEDE EL MONTO</v>
      </c>
      <c r="I11" s="89" t="s">
        <v>73</v>
      </c>
      <c r="J11" s="91" t="str">
        <f>+IF(J7&gt;700000000,"EXCEDE EL MONTO",VLOOKUP($J$8,'Cálcul sin gar'!$B$165:$E$168,3,0))</f>
        <v>EXCEDE EL MONTO</v>
      </c>
      <c r="XEX11" s="7"/>
    </row>
    <row r="12" spans="5:10 16378:16378" hidden="1" x14ac:dyDescent="0.25">
      <c r="E12" s="89" t="s">
        <v>116</v>
      </c>
      <c r="F12" s="102" t="str">
        <f>IF(F7&gt;4000000000,"EXCEDE EL MONTO",0.12%*12)</f>
        <v>EXCEDE EL MONTO</v>
      </c>
      <c r="I12" s="89" t="s">
        <v>116</v>
      </c>
      <c r="J12" s="102" t="str">
        <f>IF(J7&gt;700000000,"EXCEDE EL MONTO",0.12%*12)</f>
        <v>EXCEDE EL MONTO</v>
      </c>
      <c r="XEX12" s="52"/>
    </row>
    <row r="13" spans="5:10 16378:16378" hidden="1" x14ac:dyDescent="0.25">
      <c r="E13" s="103" t="s">
        <v>114</v>
      </c>
      <c r="F13" s="90" t="str">
        <f>IF(F7&gt;4000000000,"EXCEDE EL MONTO",VLOOKUP($F$8,'Cálculo Con gar'!$B$165:$E$171,4,0))</f>
        <v>EXCEDE EL MONTO</v>
      </c>
      <c r="I13" s="103" t="s">
        <v>114</v>
      </c>
      <c r="J13" s="90" t="str">
        <f>IF(J7&gt;700000000,"EXCEDE EL MONTO",VLOOKUP($J$8,'Cálcul sin gar'!$B$165:$E$168,4,0))</f>
        <v>EXCEDE EL MONTO</v>
      </c>
    </row>
    <row r="14" spans="5:10 16378:16378" hidden="1" x14ac:dyDescent="0.25">
      <c r="E14" s="105" t="s">
        <v>115</v>
      </c>
      <c r="F14" s="106" t="str">
        <f>IF(F7&gt;4000000000,"EXCEDE EL MONTO",VLOOKUP($F$8,'Cálculo Con gar'!$B$165:$F$171,5,0))</f>
        <v>EXCEDE EL MONTO</v>
      </c>
      <c r="I14" s="92" t="s">
        <v>115</v>
      </c>
      <c r="J14" s="96" t="str">
        <f>IF(J7&gt;700000000,"EXCEDE EL MONTO",VLOOKUP($J$8,'Cálcul sin gar'!$B$165:$F$168,5,0))</f>
        <v>EXCEDE EL MONTO</v>
      </c>
    </row>
    <row r="15" spans="5:10 16378:16378" ht="87.75" hidden="1" customHeight="1" x14ac:dyDescent="0.25">
      <c r="E15" s="133" t="s">
        <v>119</v>
      </c>
      <c r="F15" s="133"/>
      <c r="I15" s="134" t="s">
        <v>120</v>
      </c>
      <c r="J15" s="134"/>
    </row>
    <row r="16" spans="5:10 16378:16378" ht="15" hidden="1" customHeight="1" x14ac:dyDescent="0.25">
      <c r="E16" s="135"/>
      <c r="F16" s="135"/>
      <c r="I16" s="136"/>
      <c r="J16" s="136"/>
    </row>
    <row r="17" spans="4:6" ht="18.75" x14ac:dyDescent="0.3">
      <c r="D17" s="8"/>
      <c r="E17" s="132" t="s">
        <v>110</v>
      </c>
      <c r="F17" s="132"/>
    </row>
    <row r="18" spans="4:6" ht="5.25" customHeight="1" x14ac:dyDescent="0.3">
      <c r="D18" s="8"/>
      <c r="E18" s="10"/>
      <c r="F18" s="10"/>
    </row>
    <row r="19" spans="4:6" x14ac:dyDescent="0.25">
      <c r="E19" s="130" t="s">
        <v>76</v>
      </c>
      <c r="F19" s="131"/>
    </row>
    <row r="20" spans="4:6" ht="16.5" thickBot="1" x14ac:dyDescent="0.3">
      <c r="E20" s="86" t="s">
        <v>70</v>
      </c>
      <c r="F20" s="87" t="s">
        <v>5</v>
      </c>
    </row>
    <row r="21" spans="4:6" ht="16.5" thickTop="1" thickBot="1" x14ac:dyDescent="0.3">
      <c r="E21" s="89" t="s">
        <v>2</v>
      </c>
      <c r="F21" s="101">
        <v>150000000</v>
      </c>
    </row>
    <row r="22" spans="4:6" ht="16.5" thickTop="1" thickBot="1" x14ac:dyDescent="0.3">
      <c r="E22" s="89" t="s">
        <v>3</v>
      </c>
      <c r="F22" s="95">
        <v>36</v>
      </c>
    </row>
    <row r="23" spans="4:6" ht="15.75" thickTop="1" x14ac:dyDescent="0.25">
      <c r="E23" s="89" t="s">
        <v>7</v>
      </c>
      <c r="F23" s="100">
        <f>IF(F21&gt;150000000,"EXCEDE EL MONTO",VLOOKUP($F$22,'Cálculo Tupyme'!$B$165:$E$168,2,0))</f>
        <v>46249999.999999821</v>
      </c>
    </row>
    <row r="24" spans="4:6" x14ac:dyDescent="0.25">
      <c r="E24" s="89" t="s">
        <v>113</v>
      </c>
      <c r="F24" s="99">
        <f>IF(F21&gt;150000000,"EXCEDE EL MONTO",'Cálculo Tupyme'!C13)</f>
        <v>0.21939108490523185</v>
      </c>
    </row>
    <row r="25" spans="4:6" x14ac:dyDescent="0.25">
      <c r="E25" s="89" t="s">
        <v>73</v>
      </c>
      <c r="F25" s="91">
        <f>IF(F21&gt;150000000,"EXCEDE EL MONTO",VLOOKUP($F$22,'Cálculo Tupyme'!$B$165:$E$168,3,0))</f>
        <v>4032999.9999999986</v>
      </c>
    </row>
    <row r="26" spans="4:6" x14ac:dyDescent="0.25">
      <c r="E26" s="89" t="s">
        <v>116</v>
      </c>
      <c r="F26" s="104">
        <f>IF(F21&gt;150000000,"EXCEDE EL MONTO",0.12%*12)</f>
        <v>1.44E-2</v>
      </c>
    </row>
    <row r="27" spans="4:6" x14ac:dyDescent="0.25">
      <c r="E27" s="103" t="s">
        <v>114</v>
      </c>
      <c r="F27" s="104">
        <f>IF(F21&gt;150000000,"EXCEDE EL MONTO",VLOOKUP($F$22,'Cálculo Tupyme'!$B$165:$E$168,4,0))</f>
        <v>0.2406591502852311</v>
      </c>
    </row>
    <row r="28" spans="4:6" x14ac:dyDescent="0.25">
      <c r="E28" s="92" t="s">
        <v>115</v>
      </c>
      <c r="F28" s="96">
        <f>IF(F21&gt;150000000,"EXCEDE EL MONTO",VLOOKUP($F$22,'Cálculo Tupyme'!$B$165:$F$168,5,0))</f>
        <v>200282999.99999982</v>
      </c>
    </row>
    <row r="29" spans="4:6" ht="9" customHeight="1" x14ac:dyDescent="0.25">
      <c r="E29" s="9"/>
    </row>
    <row r="30" spans="4:6" ht="70.5" customHeight="1" x14ac:dyDescent="0.25">
      <c r="E30" s="133" t="s">
        <v>121</v>
      </c>
      <c r="F30" s="133"/>
    </row>
    <row r="31" spans="4:6" ht="18.75" customHeight="1" x14ac:dyDescent="0.25">
      <c r="E31" s="136"/>
      <c r="F31" s="136"/>
    </row>
    <row r="32" spans="4:6" ht="18.75" hidden="1" x14ac:dyDescent="0.3">
      <c r="D32" s="8"/>
      <c r="E32" s="132" t="s">
        <v>112</v>
      </c>
      <c r="F32" s="132"/>
    </row>
    <row r="33" spans="4:9" ht="18.75" hidden="1" x14ac:dyDescent="0.3">
      <c r="E33" s="44"/>
      <c r="F33" s="58"/>
    </row>
    <row r="34" spans="4:9" hidden="1" x14ac:dyDescent="0.25">
      <c r="D34" s="40"/>
      <c r="E34" s="130" t="s">
        <v>103</v>
      </c>
      <c r="F34" s="131"/>
    </row>
    <row r="35" spans="4:9" ht="16.5" hidden="1" thickBot="1" x14ac:dyDescent="0.3">
      <c r="D35" s="40"/>
      <c r="E35" s="86" t="s">
        <v>70</v>
      </c>
      <c r="F35" s="87" t="s">
        <v>5</v>
      </c>
    </row>
    <row r="36" spans="4:9" ht="16.5" hidden="1" thickTop="1" thickBot="1" x14ac:dyDescent="0.3">
      <c r="E36" s="89" t="s">
        <v>2</v>
      </c>
      <c r="F36" s="101">
        <v>15000000</v>
      </c>
      <c r="H36" s="137"/>
      <c r="I36" s="137"/>
    </row>
    <row r="37" spans="4:9" ht="16.5" hidden="1" thickTop="1" thickBot="1" x14ac:dyDescent="0.3">
      <c r="E37" s="89" t="s">
        <v>3</v>
      </c>
      <c r="F37" s="95">
        <v>12</v>
      </c>
      <c r="H37" s="137"/>
      <c r="I37" s="137"/>
    </row>
    <row r="38" spans="4:9" ht="15.75" hidden="1" thickTop="1" x14ac:dyDescent="0.25">
      <c r="E38" s="89" t="s">
        <v>7</v>
      </c>
      <c r="F38" s="100">
        <f>IF(F36&gt;50000000,"EXCEDE EL MONTO",VLOOKUP($F$37,'Cálculo Micro'!$B$80:$F$89,2,0))</f>
        <v>2859123.5001689875</v>
      </c>
      <c r="H38" s="137"/>
      <c r="I38" s="137"/>
    </row>
    <row r="39" spans="4:9" hidden="1" x14ac:dyDescent="0.25">
      <c r="E39" s="89" t="s">
        <v>113</v>
      </c>
      <c r="F39" s="99">
        <f>IF(F36&gt;50000000,"EXCEDE EL MONTO",'Cálculo Micro'!C13)</f>
        <v>0.39199999999999996</v>
      </c>
      <c r="H39" s="137"/>
      <c r="I39" s="137"/>
    </row>
    <row r="40" spans="4:9" hidden="1" x14ac:dyDescent="0.25">
      <c r="E40" s="89" t="s">
        <v>73</v>
      </c>
      <c r="F40" s="91">
        <f>IF(F36&gt;50000000,"EXCEDE EL MONTO",VLOOKUP($F$37,'Cálculo Micro'!$B$80:$F$89,3,0))</f>
        <v>145445.84730131814</v>
      </c>
      <c r="H40" s="137"/>
      <c r="I40" s="137"/>
    </row>
    <row r="41" spans="4:9" hidden="1" x14ac:dyDescent="0.25">
      <c r="E41" s="89" t="s">
        <v>116</v>
      </c>
      <c r="F41" s="99">
        <f>IF(F36&gt;50000000,"EXCEDE EL MONTO",0.12%*12)</f>
        <v>1.44E-2</v>
      </c>
      <c r="H41" s="137"/>
      <c r="I41" s="137"/>
    </row>
    <row r="42" spans="4:9" hidden="1" x14ac:dyDescent="0.25">
      <c r="E42" s="89" t="s">
        <v>81</v>
      </c>
      <c r="F42" s="91">
        <f>+IF(F36&gt;50000000,"EXCEDE EL MONTO",VLOOKUP($F$37,'Cálculo Micro'!$B$80:$F$89,4,0))</f>
        <v>803249.99999999988</v>
      </c>
      <c r="H42" s="137"/>
      <c r="I42" s="137"/>
    </row>
    <row r="43" spans="4:9" hidden="1" x14ac:dyDescent="0.25">
      <c r="E43" s="103" t="s">
        <v>114</v>
      </c>
      <c r="F43" s="90">
        <f>IF(F36&gt;50000000,"EXCEDE EL MONTO",VLOOKUP($F$37,'Cálculo Micro'!$B$80:$F$89,5,0))</f>
        <v>0.53917218407024881</v>
      </c>
      <c r="H43" s="137"/>
      <c r="I43" s="137"/>
    </row>
    <row r="44" spans="4:9" ht="27.75" hidden="1" customHeight="1" x14ac:dyDescent="0.25">
      <c r="E44" s="92" t="s">
        <v>115</v>
      </c>
      <c r="F44" s="98">
        <f>+IF(F36&gt;50000000,"EXCEDE EL MONTO",VLOOKUP($F$37,'Cálculo Micro'!$B$80:$G$89,6,0))</f>
        <v>18807819.34747031</v>
      </c>
      <c r="H44" s="137"/>
      <c r="I44" s="137"/>
    </row>
    <row r="45" spans="4:9" ht="99" hidden="1" customHeight="1" x14ac:dyDescent="0.25">
      <c r="E45" s="133" t="s">
        <v>122</v>
      </c>
      <c r="F45" s="133"/>
    </row>
    <row r="46" spans="4:9" hidden="1" x14ac:dyDescent="0.25">
      <c r="E46" s="129"/>
      <c r="F46" s="129"/>
    </row>
    <row r="47" spans="4:9" x14ac:dyDescent="0.25">
      <c r="E47" s="129"/>
      <c r="F47" s="129"/>
    </row>
    <row r="48" spans="4:9" x14ac:dyDescent="0.25">
      <c r="E48" s="129"/>
      <c r="F48" s="129"/>
    </row>
    <row r="49" spans="5:6" x14ac:dyDescent="0.25">
      <c r="E49" s="129"/>
      <c r="F49" s="129"/>
    </row>
  </sheetData>
  <sheetProtection algorithmName="SHA-512" hashValue="8O46XFS6/rY6lSPY8R0y4jEDm9Gspnd/dAPxSjEkVduSbJYFUvVEgypnOTJcTeCNZq4fUun0PtNhBNE+TmeB3g==" saltValue="KeB0+KPuyzUd6bsOUn0rlQ==" spinCount="100000" sheet="1" objects="1" scenarios="1"/>
  <autoFilter ref="I5:J15">
    <filterColumn colId="0" showButton="0"/>
  </autoFilter>
  <mergeCells count="24">
    <mergeCell ref="H42:I42"/>
    <mergeCell ref="H43:I43"/>
    <mergeCell ref="H44:I44"/>
    <mergeCell ref="H37:I37"/>
    <mergeCell ref="H38:I38"/>
    <mergeCell ref="H39:I39"/>
    <mergeCell ref="H40:I40"/>
    <mergeCell ref="H41:I41"/>
    <mergeCell ref="I5:J5"/>
    <mergeCell ref="E46:F47"/>
    <mergeCell ref="E48:F49"/>
    <mergeCell ref="E19:F19"/>
    <mergeCell ref="E5:F5"/>
    <mergeCell ref="E17:F17"/>
    <mergeCell ref="E32:F32"/>
    <mergeCell ref="E34:F34"/>
    <mergeCell ref="E15:F15"/>
    <mergeCell ref="I15:J15"/>
    <mergeCell ref="E16:F16"/>
    <mergeCell ref="I16:J16"/>
    <mergeCell ref="E31:F31"/>
    <mergeCell ref="E30:F30"/>
    <mergeCell ref="E45:F45"/>
    <mergeCell ref="H36:I36"/>
  </mergeCell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'Cálculo Con gar'!$B$166:$B$171</xm:f>
          </x14:formula1>
          <xm:sqref>F8</xm:sqref>
        </x14:dataValidation>
        <x14:dataValidation type="list" allowBlank="1" showInputMessage="1" showErrorMessage="1">
          <x14:formula1>
            <xm:f>'Cálcul sin gar'!$B$166:$B$168</xm:f>
          </x14:formula1>
          <xm:sqref>J8</xm:sqref>
        </x14:dataValidation>
        <x14:dataValidation type="list" allowBlank="1" showInputMessage="1" showErrorMessage="1">
          <x14:formula1>
            <xm:f>'Cálculo Tupyme'!$B$166:$B$168</xm:f>
          </x14:formula1>
          <xm:sqref>F22</xm:sqref>
        </x14:dataValidation>
        <x14:dataValidation type="list" allowBlank="1" showInputMessage="1" showErrorMessage="1">
          <x14:formula1>
            <xm:f>'Cálculo Micro'!$B$82:$B$85</xm:f>
          </x14:formula1>
          <xm:sqref>F37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/>
  <dimension ref="A2:XFB85"/>
  <sheetViews>
    <sheetView showGridLines="0" zoomScale="70" zoomScaleNormal="70" workbookViewId="0">
      <selection activeCell="M5" sqref="M5"/>
    </sheetView>
  </sheetViews>
  <sheetFormatPr baseColWidth="10" defaultRowHeight="15" x14ac:dyDescent="0.25"/>
  <cols>
    <col min="1" max="1" width="14.85546875" customWidth="1"/>
    <col min="2" max="2" width="22.7109375" style="1" customWidth="1"/>
    <col min="3" max="3" width="15.28515625" style="1" bestFit="1" customWidth="1"/>
    <col min="4" max="5" width="15.7109375" customWidth="1"/>
    <col min="6" max="6" width="17" customWidth="1"/>
    <col min="7" max="37" width="15.7109375" customWidth="1"/>
    <col min="38" max="39" width="13" customWidth="1"/>
    <col min="40" max="63" width="11.42578125" customWidth="1"/>
    <col min="65" max="65" width="17" customWidth="1"/>
  </cols>
  <sheetData>
    <row r="2" spans="2:65 16382:16382" x14ac:dyDescent="0.25">
      <c r="F2" s="107"/>
      <c r="G2" s="107"/>
      <c r="H2" s="107"/>
    </row>
    <row r="3" spans="2:65 16382:16382" s="11" customFormat="1" ht="18.75" x14ac:dyDescent="0.25">
      <c r="B3" s="38" t="s">
        <v>80</v>
      </c>
      <c r="C3" s="38">
        <v>781242</v>
      </c>
      <c r="D3" s="39"/>
      <c r="F3" s="115" t="s">
        <v>100</v>
      </c>
      <c r="G3" s="138" t="s">
        <v>1</v>
      </c>
      <c r="H3" s="138"/>
      <c r="J3"/>
      <c r="K3"/>
      <c r="BM3" s="56"/>
    </row>
    <row r="4" spans="2:65 16382:16382" ht="18.75" x14ac:dyDescent="0.3">
      <c r="F4" s="107"/>
      <c r="G4" s="109" t="s">
        <v>5</v>
      </c>
      <c r="H4" s="109" t="s">
        <v>6</v>
      </c>
      <c r="L4" s="41" t="s">
        <v>85</v>
      </c>
      <c r="M4" s="41" t="s">
        <v>123</v>
      </c>
      <c r="N4" s="41" t="s">
        <v>86</v>
      </c>
    </row>
    <row r="5" spans="2:65 16382:16382" ht="15.75" thickBot="1" x14ac:dyDescent="0.3">
      <c r="B5" s="13" t="s">
        <v>2</v>
      </c>
      <c r="C5" s="14">
        <f>+VTU!F36</f>
        <v>15000000</v>
      </c>
      <c r="D5" s="1"/>
      <c r="F5" s="110" t="s">
        <v>68</v>
      </c>
      <c r="G5" s="111">
        <f>+D26</f>
        <v>-1576284.9092142852</v>
      </c>
      <c r="H5" s="111" t="e">
        <f>+#REF!</f>
        <v>#REF!</v>
      </c>
      <c r="J5" s="117" t="s">
        <v>82</v>
      </c>
      <c r="K5" s="117" t="s">
        <v>83</v>
      </c>
      <c r="L5" s="41" t="s">
        <v>84</v>
      </c>
      <c r="M5" s="41" t="s">
        <v>84</v>
      </c>
      <c r="N5" s="41" t="s">
        <v>84</v>
      </c>
      <c r="P5" s="124">
        <v>1000000</v>
      </c>
      <c r="BM5" s="34"/>
    </row>
    <row r="6" spans="2:65 16382:16382" s="4" customFormat="1" x14ac:dyDescent="0.25">
      <c r="B6" s="15" t="s">
        <v>3</v>
      </c>
      <c r="C6" s="15"/>
      <c r="D6" s="1"/>
      <c r="F6" s="110" t="s">
        <v>69</v>
      </c>
      <c r="G6" s="110">
        <f>+AM26</f>
        <v>0</v>
      </c>
      <c r="H6" s="110" t="e">
        <f>+#REF!</f>
        <v>#REF!</v>
      </c>
      <c r="J6" s="118">
        <v>1000000</v>
      </c>
      <c r="K6" s="119">
        <v>2000000</v>
      </c>
      <c r="L6" s="116">
        <v>0.47700000000000004</v>
      </c>
      <c r="M6" s="42">
        <v>0.47699999999999998</v>
      </c>
      <c r="N6" s="42">
        <v>0.47700000000000004</v>
      </c>
      <c r="BM6" s="34"/>
    </row>
    <row r="7" spans="2:65 16382:16382" x14ac:dyDescent="0.25">
      <c r="B7" s="16" t="s">
        <v>57</v>
      </c>
      <c r="C7" s="17">
        <v>1200</v>
      </c>
      <c r="D7" s="18" t="s">
        <v>55</v>
      </c>
      <c r="E7" s="2"/>
      <c r="F7" s="110" t="s">
        <v>7</v>
      </c>
      <c r="G7" s="110">
        <f>+SUM(D20:AY20)</f>
        <v>-2859123.5001689875</v>
      </c>
      <c r="H7" s="110" t="e">
        <f>+SUM(#REF!)</f>
        <v>#REF!</v>
      </c>
      <c r="J7" s="120">
        <v>2000000.01</v>
      </c>
      <c r="K7" s="121">
        <v>5000000</v>
      </c>
      <c r="L7" s="116">
        <v>0.437</v>
      </c>
      <c r="M7" s="42">
        <v>0.46200000000000002</v>
      </c>
      <c r="N7" s="42">
        <v>0.47700000000000004</v>
      </c>
      <c r="BM7" s="34"/>
    </row>
    <row r="8" spans="2:65 16382:16382" x14ac:dyDescent="0.25">
      <c r="B8" s="19" t="s">
        <v>79</v>
      </c>
      <c r="C8" s="20">
        <f>(13000*1.19)</f>
        <v>15470</v>
      </c>
      <c r="D8" s="19" t="s">
        <v>56</v>
      </c>
      <c r="F8" s="111" t="s">
        <v>60</v>
      </c>
      <c r="G8" s="111">
        <f>+SUM(D21:AY21)</f>
        <v>-14984530.000000002</v>
      </c>
      <c r="H8" s="111" t="e">
        <f>+SUM(#REF!)</f>
        <v>#REF!</v>
      </c>
      <c r="J8" s="120">
        <v>5000000.01</v>
      </c>
      <c r="K8" s="121">
        <v>8000000</v>
      </c>
      <c r="L8" s="116">
        <v>0.41399999999999998</v>
      </c>
      <c r="M8" s="42">
        <v>0.439</v>
      </c>
      <c r="N8" s="42">
        <v>0.45400000000000001</v>
      </c>
      <c r="BM8" s="35"/>
    </row>
    <row r="9" spans="2:65 16382:16382" x14ac:dyDescent="0.25">
      <c r="F9" s="111" t="s">
        <v>61</v>
      </c>
      <c r="G9" s="111">
        <f>+D19*C6</f>
        <v>0</v>
      </c>
      <c r="H9" s="111" t="e">
        <f>+SUM(H7:H8)</f>
        <v>#REF!</v>
      </c>
      <c r="J9" s="120">
        <v>8000000.0099999988</v>
      </c>
      <c r="K9" s="121">
        <v>15000000</v>
      </c>
      <c r="L9" s="116">
        <v>0.39199999999999996</v>
      </c>
      <c r="M9" s="42">
        <v>0.41699999999999998</v>
      </c>
      <c r="N9" s="42">
        <v>0.432</v>
      </c>
      <c r="BM9" s="35"/>
      <c r="XFB9" s="5"/>
    </row>
    <row r="10" spans="2:65 16382:16382" s="11" customFormat="1" ht="23.25" x14ac:dyDescent="0.25">
      <c r="B10" s="36" t="s">
        <v>65</v>
      </c>
      <c r="C10" s="37" t="s">
        <v>5</v>
      </c>
      <c r="D10" s="37" t="s">
        <v>6</v>
      </c>
      <c r="F10" s="110" t="s">
        <v>35</v>
      </c>
      <c r="G10" s="110">
        <f>+SUM(D25:AY25)</f>
        <v>-145445.84730131814</v>
      </c>
      <c r="H10" s="110" t="e">
        <f>+SUM(#REF!)</f>
        <v>#REF!</v>
      </c>
      <c r="J10" s="120">
        <v>15000000.01</v>
      </c>
      <c r="K10" s="121">
        <v>20000000</v>
      </c>
      <c r="L10" s="116">
        <v>0.35849999999999999</v>
      </c>
      <c r="M10" s="42">
        <v>0.3735</v>
      </c>
      <c r="N10" s="42">
        <v>0.38850000000000001</v>
      </c>
      <c r="BM10" s="34"/>
    </row>
    <row r="11" spans="2:65 16382:16382" ht="15.75" thickBot="1" x14ac:dyDescent="0.3">
      <c r="B11" s="22"/>
      <c r="C11" s="23"/>
      <c r="D11" s="23"/>
      <c r="F11" s="111" t="s">
        <v>78</v>
      </c>
      <c r="G11" s="111">
        <f>+SUM(D23:AY23)</f>
        <v>-803249.99999999988</v>
      </c>
      <c r="H11" s="111" t="e">
        <f>+SUM(#REF!)</f>
        <v>#REF!</v>
      </c>
      <c r="J11" s="122">
        <v>20000000.010000002</v>
      </c>
      <c r="K11" s="123">
        <v>50000000</v>
      </c>
      <c r="L11" s="116">
        <v>0.35499999999999998</v>
      </c>
      <c r="M11" s="42">
        <v>0.37</v>
      </c>
      <c r="N11" s="42">
        <v>0.38500000000000001</v>
      </c>
      <c r="BM11" s="35"/>
    </row>
    <row r="12" spans="2:65 16382:16382" x14ac:dyDescent="0.25">
      <c r="B12" s="22"/>
      <c r="C12" s="23"/>
      <c r="D12" s="23"/>
      <c r="F12" s="111" t="s">
        <v>9</v>
      </c>
      <c r="G12" s="111">
        <f>+IRR(C26:AY26)</f>
        <v>3.6590602210107903E-2</v>
      </c>
      <c r="H12" s="111" t="e">
        <f>+IRR(#REF!)</f>
        <v>#REF!</v>
      </c>
      <c r="BM12" s="35"/>
    </row>
    <row r="13" spans="2:65 16382:16382" x14ac:dyDescent="0.25">
      <c r="B13" s="24" t="s">
        <v>8</v>
      </c>
      <c r="C13" s="25">
        <f>+VLOOKUP($C$5,$J$6:$N$11,3,TRUE)</f>
        <v>0.39199999999999996</v>
      </c>
      <c r="D13" s="25">
        <f>+VLOOKUP($C$5,$J$6:$N$11,4,TRUE)</f>
        <v>0.41699999999999998</v>
      </c>
      <c r="F13" s="111" t="s">
        <v>62</v>
      </c>
      <c r="G13" s="113">
        <f>+(1+G12)^(12)-1</f>
        <v>0.53917218407024881</v>
      </c>
      <c r="H13" s="113" t="e">
        <f>+(1+H12)^(12)-1</f>
        <v>#REF!</v>
      </c>
      <c r="BM13" s="35"/>
    </row>
    <row r="14" spans="2:65 16382:16382" x14ac:dyDescent="0.25">
      <c r="B14" s="24" t="s">
        <v>4</v>
      </c>
      <c r="C14" s="25">
        <f>+(1+C13)^(0.0833333333333333)-1</f>
        <v>2.7945136891291744E-2</v>
      </c>
      <c r="D14" s="25">
        <f>+(1+D13)^(0.0833333333333333)-1</f>
        <v>2.9471087831906218E-2</v>
      </c>
    </row>
    <row r="17" spans="1:65" ht="18.75" x14ac:dyDescent="0.3">
      <c r="B17" s="30" t="s">
        <v>66</v>
      </c>
      <c r="C17" s="29">
        <v>0</v>
      </c>
      <c r="D17" s="29">
        <v>1</v>
      </c>
      <c r="E17" s="29">
        <f>+D17+1</f>
        <v>2</v>
      </c>
      <c r="F17" s="29">
        <f t="shared" ref="F17:O17" si="0">+E17+1</f>
        <v>3</v>
      </c>
      <c r="G17" s="29">
        <f t="shared" si="0"/>
        <v>4</v>
      </c>
      <c r="H17" s="29">
        <f t="shared" si="0"/>
        <v>5</v>
      </c>
      <c r="I17" s="29">
        <f t="shared" si="0"/>
        <v>6</v>
      </c>
      <c r="J17" s="29">
        <f t="shared" si="0"/>
        <v>7</v>
      </c>
      <c r="K17" s="29">
        <f t="shared" si="0"/>
        <v>8</v>
      </c>
      <c r="L17" s="29">
        <f t="shared" si="0"/>
        <v>9</v>
      </c>
      <c r="M17" s="29">
        <f t="shared" si="0"/>
        <v>10</v>
      </c>
      <c r="N17" s="29">
        <f t="shared" si="0"/>
        <v>11</v>
      </c>
      <c r="O17" s="29">
        <f t="shared" si="0"/>
        <v>12</v>
      </c>
      <c r="P17" s="29"/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  <c r="AT17" s="29"/>
      <c r="AU17" s="29"/>
      <c r="AV17" s="29"/>
      <c r="AW17" s="29"/>
      <c r="AX17" s="29"/>
      <c r="AY17" s="29"/>
      <c r="BM17" s="29"/>
    </row>
    <row r="18" spans="1:65" ht="18.75" x14ac:dyDescent="0.3">
      <c r="A18">
        <v>12</v>
      </c>
      <c r="B18" s="30" t="s">
        <v>1</v>
      </c>
      <c r="C18" s="29" t="s">
        <v>34</v>
      </c>
      <c r="D18" s="29" t="s">
        <v>10</v>
      </c>
      <c r="E18" s="29" t="s">
        <v>11</v>
      </c>
      <c r="F18" s="29" t="s">
        <v>12</v>
      </c>
      <c r="G18" s="29" t="s">
        <v>13</v>
      </c>
      <c r="H18" s="29" t="s">
        <v>14</v>
      </c>
      <c r="I18" s="29" t="s">
        <v>15</v>
      </c>
      <c r="J18" s="29" t="s">
        <v>16</v>
      </c>
      <c r="K18" s="29" t="s">
        <v>17</v>
      </c>
      <c r="L18" s="29" t="s">
        <v>18</v>
      </c>
      <c r="M18" s="29" t="s">
        <v>19</v>
      </c>
      <c r="N18" s="29" t="s">
        <v>20</v>
      </c>
      <c r="O18" s="29" t="s">
        <v>21</v>
      </c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  <c r="BM18" s="29"/>
    </row>
    <row r="19" spans="1:65" x14ac:dyDescent="0.25">
      <c r="B19" s="27" t="s">
        <v>54</v>
      </c>
      <c r="C19" s="28">
        <f>+$C$5-$C$8</f>
        <v>14984530</v>
      </c>
      <c r="D19" s="28">
        <f>+C19+D21</f>
        <v>13916303.617087586</v>
      </c>
      <c r="E19" s="28">
        <f>+D19+E21</f>
        <v>12818225.501673795</v>
      </c>
      <c r="F19" s="28">
        <f t="shared" ref="F19:O19" si="1">+E19+F21</f>
        <v>11689461.443007434</v>
      </c>
      <c r="G19" s="28">
        <f t="shared" si="1"/>
        <v>10529153.918203671</v>
      </c>
      <c r="H19" s="28">
        <f t="shared" si="1"/>
        <v>9336421.4407832697</v>
      </c>
      <c r="I19" s="28">
        <f t="shared" si="1"/>
        <v>8110357.8910066672</v>
      </c>
      <c r="J19" s="28">
        <f t="shared" si="1"/>
        <v>6850031.8274941342</v>
      </c>
      <c r="K19" s="28">
        <f t="shared" si="1"/>
        <v>5554485.7796090804</v>
      </c>
      <c r="L19" s="28">
        <f t="shared" si="1"/>
        <v>4222735.5200669076</v>
      </c>
      <c r="M19" s="28">
        <f t="shared" si="1"/>
        <v>2853769.317216815</v>
      </c>
      <c r="N19" s="28">
        <f t="shared" si="1"/>
        <v>1446547.1664285245</v>
      </c>
      <c r="O19" s="28">
        <f t="shared" si="1"/>
        <v>-2.5611370801925659E-9</v>
      </c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8"/>
      <c r="AG19" s="28"/>
      <c r="AH19" s="28"/>
      <c r="AI19" s="28"/>
      <c r="AJ19" s="28"/>
      <c r="AK19" s="28"/>
      <c r="AL19" s="28"/>
      <c r="AM19" s="28"/>
      <c r="AN19" s="28"/>
      <c r="AO19" s="28"/>
      <c r="AP19" s="28"/>
      <c r="AQ19" s="28"/>
      <c r="AR19" s="28"/>
      <c r="AS19" s="28"/>
      <c r="AT19" s="28"/>
      <c r="AU19" s="28"/>
      <c r="AV19" s="28"/>
      <c r="AW19" s="28"/>
      <c r="AX19" s="28"/>
      <c r="AY19" s="28"/>
      <c r="BM19" s="28">
        <f t="shared" ref="BM19:BM73" si="2">+SUM(D19:BL19)</f>
        <v>87327493.422577873</v>
      </c>
    </row>
    <row r="20" spans="1:65" x14ac:dyDescent="0.25">
      <c r="B20" s="27" t="s">
        <v>37</v>
      </c>
      <c r="C20" s="27"/>
      <c r="D20" s="28">
        <f>IFERROR(CUMIPMT($C$14,$A$18,$C$19,D17,D17,0),"")</f>
        <v>-418744.74210166791</v>
      </c>
      <c r="E20" s="28">
        <f t="shared" ref="E20:O20" si="3">IFERROR(CUMIPMT($C$14,$A$18,$C$19,E17,E17,0),"")</f>
        <v>-388893.00960029103</v>
      </c>
      <c r="F20" s="28">
        <f t="shared" si="3"/>
        <v>-358207.06634772103</v>
      </c>
      <c r="G20" s="28">
        <f t="shared" si="3"/>
        <v>-326663.60021031951</v>
      </c>
      <c r="H20" s="28">
        <f t="shared" si="3"/>
        <v>-294238.6475936824</v>
      </c>
      <c r="I20" s="28">
        <f t="shared" si="3"/>
        <v>-260907.57523747999</v>
      </c>
      <c r="J20" s="28">
        <f t="shared" si="3"/>
        <v>-226645.06150154979</v>
      </c>
      <c r="K20" s="28">
        <f t="shared" si="3"/>
        <v>-191425.0771290292</v>
      </c>
      <c r="L20" s="28">
        <f t="shared" si="3"/>
        <v>-155220.86547190929</v>
      </c>
      <c r="M20" s="28">
        <f t="shared" si="3"/>
        <v>-118004.92216398986</v>
      </c>
      <c r="N20" s="28">
        <f t="shared" si="3"/>
        <v>-79748.974225792103</v>
      </c>
      <c r="O20" s="28">
        <f t="shared" si="3"/>
        <v>-40423.958585555432</v>
      </c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8"/>
      <c r="AI20" s="28"/>
      <c r="AJ20" s="28"/>
      <c r="AK20" s="28"/>
      <c r="AL20" s="28"/>
      <c r="AM20" s="28"/>
      <c r="AN20" s="28"/>
      <c r="AO20" s="28"/>
      <c r="AP20" s="28"/>
      <c r="AQ20" s="28"/>
      <c r="AR20" s="28"/>
      <c r="AS20" s="28"/>
      <c r="AT20" s="28"/>
      <c r="AU20" s="28"/>
      <c r="AV20" s="28"/>
      <c r="AW20" s="28"/>
      <c r="AX20" s="28"/>
      <c r="AY20" s="28"/>
      <c r="BM20" s="28">
        <f t="shared" si="2"/>
        <v>-2859123.5001689875</v>
      </c>
    </row>
    <row r="21" spans="1:65" x14ac:dyDescent="0.25">
      <c r="B21" s="27" t="s">
        <v>36</v>
      </c>
      <c r="C21" s="27"/>
      <c r="D21" s="28">
        <f>IFERROR(CUMPRINC($C$14,$A$18,$C$19,D17,D17,0),"")</f>
        <v>-1068226.3829124146</v>
      </c>
      <c r="E21" s="28">
        <f t="shared" ref="E21:O21" si="4">IFERROR(CUMPRINC($C$14,$A$18,$C$19,E17,E17,0),"")</f>
        <v>-1098078.1154137915</v>
      </c>
      <c r="F21" s="28">
        <f t="shared" si="4"/>
        <v>-1128764.0586663615</v>
      </c>
      <c r="G21" s="28">
        <f t="shared" si="4"/>
        <v>-1160307.524803763</v>
      </c>
      <c r="H21" s="28">
        <f t="shared" si="4"/>
        <v>-1192732.4774204001</v>
      </c>
      <c r="I21" s="28">
        <f t="shared" si="4"/>
        <v>-1226063.5497766025</v>
      </c>
      <c r="J21" s="28">
        <f t="shared" si="4"/>
        <v>-1260326.0635125327</v>
      </c>
      <c r="K21" s="28">
        <f t="shared" si="4"/>
        <v>-1295546.0478850533</v>
      </c>
      <c r="L21" s="28">
        <f t="shared" si="4"/>
        <v>-1331750.2595421732</v>
      </c>
      <c r="M21" s="28">
        <f t="shared" si="4"/>
        <v>-1368966.2028500927</v>
      </c>
      <c r="N21" s="28">
        <f t="shared" si="4"/>
        <v>-1407222.1507882904</v>
      </c>
      <c r="O21" s="28">
        <f t="shared" si="4"/>
        <v>-1446547.1664285271</v>
      </c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8"/>
      <c r="AL21" s="28"/>
      <c r="AM21" s="28"/>
      <c r="AN21" s="28"/>
      <c r="AO21" s="28"/>
      <c r="AP21" s="28"/>
      <c r="AQ21" s="28"/>
      <c r="AR21" s="28"/>
      <c r="AS21" s="28"/>
      <c r="AT21" s="28"/>
      <c r="AU21" s="28"/>
      <c r="AV21" s="28"/>
      <c r="AW21" s="28"/>
      <c r="AX21" s="28"/>
      <c r="AY21" s="28"/>
      <c r="BM21" s="28">
        <f t="shared" si="2"/>
        <v>-14984530.000000002</v>
      </c>
    </row>
    <row r="22" spans="1:65" x14ac:dyDescent="0.25">
      <c r="B22" s="27" t="s">
        <v>38</v>
      </c>
      <c r="C22" s="27"/>
      <c r="D22" s="28">
        <f>+SUM(D20:D21)</f>
        <v>-1486971.1250140825</v>
      </c>
      <c r="E22" s="28">
        <f>+SUM(E20:E21)</f>
        <v>-1486971.1250140825</v>
      </c>
      <c r="F22" s="28">
        <f>+SUM(F20:F21)</f>
        <v>-1486971.1250140825</v>
      </c>
      <c r="G22" s="28">
        <f t="shared" ref="G22:O22" si="5">+SUM(G20:G21)</f>
        <v>-1486971.1250140825</v>
      </c>
      <c r="H22" s="28">
        <f t="shared" si="5"/>
        <v>-1486971.1250140825</v>
      </c>
      <c r="I22" s="28">
        <f t="shared" si="5"/>
        <v>-1486971.1250140825</v>
      </c>
      <c r="J22" s="28">
        <f t="shared" si="5"/>
        <v>-1486971.1250140825</v>
      </c>
      <c r="K22" s="28">
        <f t="shared" si="5"/>
        <v>-1486971.1250140825</v>
      </c>
      <c r="L22" s="28">
        <f t="shared" si="5"/>
        <v>-1486971.1250140825</v>
      </c>
      <c r="M22" s="28">
        <f t="shared" si="5"/>
        <v>-1486971.1250140825</v>
      </c>
      <c r="N22" s="28">
        <f t="shared" si="5"/>
        <v>-1486971.1250140825</v>
      </c>
      <c r="O22" s="28">
        <f t="shared" si="5"/>
        <v>-1486971.1250140825</v>
      </c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  <c r="AF22" s="28"/>
      <c r="AG22" s="28"/>
      <c r="AH22" s="28"/>
      <c r="AI22" s="28"/>
      <c r="AJ22" s="28"/>
      <c r="AK22" s="28"/>
      <c r="AL22" s="28"/>
      <c r="AM22" s="28"/>
      <c r="AN22" s="28"/>
      <c r="AO22" s="28"/>
      <c r="AP22" s="28"/>
      <c r="AQ22" s="28"/>
      <c r="AR22" s="28"/>
      <c r="AS22" s="28"/>
      <c r="AT22" s="28"/>
      <c r="AU22" s="28"/>
      <c r="AV22" s="28"/>
      <c r="AW22" s="28"/>
      <c r="AX22" s="28"/>
      <c r="AY22" s="28"/>
      <c r="BM22" s="28">
        <f t="shared" si="2"/>
        <v>-17843653.500168987</v>
      </c>
    </row>
    <row r="23" spans="1:65" x14ac:dyDescent="0.25">
      <c r="B23" s="27" t="s">
        <v>81</v>
      </c>
      <c r="C23" s="27"/>
      <c r="D23" s="28">
        <f>IFERROR(IF($C$5&gt;$C$3*25,0,IF($C$5&gt;4*$C$3,CUMPRINC($C$14,$A$18,$C$5,1,$A$18,0)*4.5%*1.19/12,CUMPRINC($C$14,$A$18,$C$5,1,$A$18,0)*7.5%/12)),"")</f>
        <v>-66937.499999999985</v>
      </c>
      <c r="E23" s="28">
        <f t="shared" ref="E23:O23" si="6">IFERROR(IF($C$5&gt;$C$3*25,0,IF($C$5&gt;4*$C$3,CUMPRINC($C$14,$A$18,$C$5,1,$A$18,0)*4.5%*1.19/12,CUMPRINC($C$14,$A$18,$C$5,1,$A$18,0)*7.5%/12)),"")</f>
        <v>-66937.499999999985</v>
      </c>
      <c r="F23" s="28">
        <f t="shared" si="6"/>
        <v>-66937.499999999985</v>
      </c>
      <c r="G23" s="28">
        <f t="shared" si="6"/>
        <v>-66937.499999999985</v>
      </c>
      <c r="H23" s="28">
        <f t="shared" si="6"/>
        <v>-66937.499999999985</v>
      </c>
      <c r="I23" s="28">
        <f t="shared" si="6"/>
        <v>-66937.499999999985</v>
      </c>
      <c r="J23" s="28">
        <f t="shared" si="6"/>
        <v>-66937.499999999985</v>
      </c>
      <c r="K23" s="28">
        <f t="shared" si="6"/>
        <v>-66937.499999999985</v>
      </c>
      <c r="L23" s="28">
        <f t="shared" si="6"/>
        <v>-66937.499999999985</v>
      </c>
      <c r="M23" s="28">
        <f t="shared" si="6"/>
        <v>-66937.499999999985</v>
      </c>
      <c r="N23" s="28">
        <f t="shared" si="6"/>
        <v>-66937.499999999985</v>
      </c>
      <c r="O23" s="28">
        <f t="shared" si="6"/>
        <v>-66937.499999999985</v>
      </c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28"/>
      <c r="AJ23" s="28"/>
      <c r="AK23" s="28"/>
      <c r="AL23" s="28"/>
      <c r="AM23" s="28"/>
      <c r="AN23" s="28"/>
      <c r="AO23" s="28"/>
      <c r="AP23" s="28"/>
      <c r="AQ23" s="28"/>
      <c r="AR23" s="28"/>
      <c r="AS23" s="28"/>
      <c r="AT23" s="28"/>
      <c r="AU23" s="28"/>
      <c r="AV23" s="28"/>
      <c r="AW23" s="28"/>
      <c r="AX23" s="28"/>
      <c r="AY23" s="28"/>
      <c r="BM23" s="28">
        <f t="shared" si="2"/>
        <v>-803249.99999999988</v>
      </c>
    </row>
    <row r="24" spans="1:65" x14ac:dyDescent="0.25">
      <c r="B24" s="27" t="s">
        <v>39</v>
      </c>
      <c r="C24" s="27"/>
      <c r="D24" s="28">
        <f>+SUM(D20:$O20)+SUM(D21:$O21)+SUM(D23:$O23)</f>
        <v>-18646903.50016899</v>
      </c>
      <c r="E24" s="28">
        <f>+SUM(E20:$O20)+SUM(E21:$O21)+SUM(E23:$O23)</f>
        <v>-17092994.875154905</v>
      </c>
      <c r="F24" s="28">
        <f>+SUM(F20:$O20)+SUM(F21:$O21)+SUM(F23:$O23)</f>
        <v>-15539086.250140823</v>
      </c>
      <c r="G24" s="28">
        <f>+SUM(G20:$O20)+SUM(G21:$O21)+SUM(G23:$O23)</f>
        <v>-13985177.625126742</v>
      </c>
      <c r="H24" s="28">
        <f>+SUM(H20:$O20)+SUM(H21:$O21)+SUM(H23:$O23)</f>
        <v>-12431269.000112658</v>
      </c>
      <c r="I24" s="28">
        <f>+SUM(I20:$O20)+SUM(I21:$O21)+SUM(I23:$O23)</f>
        <v>-10877360.375098577</v>
      </c>
      <c r="J24" s="28">
        <f>+SUM(J20:$O20)+SUM(J21:$O21)+SUM(J23:$O23)</f>
        <v>-9323451.7500844952</v>
      </c>
      <c r="K24" s="28">
        <f>+SUM(K20:$O20)+SUM(K21:$O21)+SUM(K23:$O23)</f>
        <v>-7769543.1250704126</v>
      </c>
      <c r="L24" s="28">
        <f>+SUM(L20:$O20)+SUM(L21:$O21)+SUM(L23:$O23)</f>
        <v>-6215634.5000563301</v>
      </c>
      <c r="M24" s="28">
        <f>+SUM(M20:$O20)+SUM(M21:$O21)+SUM(M23:$O23)</f>
        <v>-4661725.8750422476</v>
      </c>
      <c r="N24" s="28">
        <f>+SUM(N20:$O20)+SUM(N21:$O21)+SUM(N23:$O23)</f>
        <v>-3107817.2500281651</v>
      </c>
      <c r="O24" s="28">
        <f>+SUM(O20:$O20)+SUM(O21:$O21)+SUM(O23:$O23)</f>
        <v>-1553908.6250140825</v>
      </c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  <c r="AJ24" s="28"/>
      <c r="AK24" s="28"/>
      <c r="AL24" s="28"/>
      <c r="AM24" s="28"/>
      <c r="AN24" s="28"/>
      <c r="AO24" s="28"/>
      <c r="AP24" s="28"/>
      <c r="AQ24" s="28"/>
      <c r="AR24" s="28"/>
      <c r="AS24" s="28"/>
      <c r="AT24" s="28"/>
      <c r="AU24" s="28"/>
      <c r="AV24" s="28"/>
      <c r="AW24" s="28"/>
      <c r="AX24" s="28"/>
      <c r="AY24" s="28"/>
      <c r="BM24" s="28">
        <f t="shared" si="2"/>
        <v>-121204872.75109839</v>
      </c>
    </row>
    <row r="25" spans="1:65" x14ac:dyDescent="0.25">
      <c r="B25" s="27" t="s">
        <v>40</v>
      </c>
      <c r="C25" s="27"/>
      <c r="D25" s="28">
        <f t="shared" ref="D25:O25" si="7">+D24*$C$7/1000000</f>
        <v>-22376.28420020279</v>
      </c>
      <c r="E25" s="28">
        <f t="shared" si="7"/>
        <v>-20511.593850185887</v>
      </c>
      <c r="F25" s="28">
        <f t="shared" si="7"/>
        <v>-18646.903500168988</v>
      </c>
      <c r="G25" s="28">
        <f t="shared" si="7"/>
        <v>-16782.213150152089</v>
      </c>
      <c r="H25" s="28">
        <f t="shared" si="7"/>
        <v>-14917.522800135192</v>
      </c>
      <c r="I25" s="28">
        <f t="shared" si="7"/>
        <v>-13052.832450118292</v>
      </c>
      <c r="J25" s="28">
        <f t="shared" si="7"/>
        <v>-11188.142100101395</v>
      </c>
      <c r="K25" s="28">
        <f t="shared" si="7"/>
        <v>-9323.4517500844959</v>
      </c>
      <c r="L25" s="28">
        <f t="shared" si="7"/>
        <v>-7458.7614000675967</v>
      </c>
      <c r="M25" s="28">
        <f t="shared" si="7"/>
        <v>-5594.0710500506975</v>
      </c>
      <c r="N25" s="28">
        <f t="shared" si="7"/>
        <v>-3729.3807000337983</v>
      </c>
      <c r="O25" s="28">
        <f t="shared" si="7"/>
        <v>-1864.6903500168992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8"/>
      <c r="AJ25" s="28"/>
      <c r="AK25" s="28"/>
      <c r="AL25" s="28"/>
      <c r="AM25" s="28"/>
      <c r="AN25" s="28"/>
      <c r="AO25" s="28"/>
      <c r="AP25" s="28"/>
      <c r="AQ25" s="28"/>
      <c r="AR25" s="28"/>
      <c r="AS25" s="28"/>
      <c r="AT25" s="28"/>
      <c r="AU25" s="28"/>
      <c r="AV25" s="28"/>
      <c r="AW25" s="28"/>
      <c r="AX25" s="28"/>
      <c r="AY25" s="28"/>
      <c r="BM25" s="28">
        <f t="shared" si="2"/>
        <v>-145445.84730131814</v>
      </c>
    </row>
    <row r="26" spans="1:65" ht="15.75" thickBot="1" x14ac:dyDescent="0.3">
      <c r="B26" s="27" t="s">
        <v>41</v>
      </c>
      <c r="C26" s="28">
        <f>+$C$5</f>
        <v>15000000</v>
      </c>
      <c r="D26" s="28">
        <f>IFERROR(+D25+D22+D23,"")</f>
        <v>-1576284.9092142852</v>
      </c>
      <c r="E26" s="28">
        <f t="shared" ref="E26:O26" si="8">IFERROR(+E25+E22+E23,"")</f>
        <v>-1574420.2188642684</v>
      </c>
      <c r="F26" s="28">
        <f t="shared" si="8"/>
        <v>-1572555.5285142516</v>
      </c>
      <c r="G26" s="28">
        <f t="shared" si="8"/>
        <v>-1570690.8381642345</v>
      </c>
      <c r="H26" s="28">
        <f t="shared" si="8"/>
        <v>-1568826.1478142177</v>
      </c>
      <c r="I26" s="28">
        <f t="shared" si="8"/>
        <v>-1566961.4574642009</v>
      </c>
      <c r="J26" s="28">
        <f t="shared" si="8"/>
        <v>-1565096.7671141839</v>
      </c>
      <c r="K26" s="28">
        <f t="shared" si="8"/>
        <v>-1563232.0767641671</v>
      </c>
      <c r="L26" s="28">
        <f t="shared" si="8"/>
        <v>-1561367.3864141502</v>
      </c>
      <c r="M26" s="28">
        <f t="shared" si="8"/>
        <v>-1559502.6960641332</v>
      </c>
      <c r="N26" s="28">
        <f t="shared" si="8"/>
        <v>-1557638.0057141164</v>
      </c>
      <c r="O26" s="28">
        <f t="shared" si="8"/>
        <v>-1555773.3153640993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8"/>
      <c r="AJ26" s="28"/>
      <c r="AK26" s="28"/>
      <c r="AL26" s="28"/>
      <c r="AM26" s="28"/>
      <c r="AN26" s="28"/>
      <c r="AO26" s="28"/>
      <c r="AP26" s="28"/>
      <c r="AQ26" s="28"/>
      <c r="AR26" s="28"/>
      <c r="AS26" s="28"/>
      <c r="AT26" s="28"/>
      <c r="AU26" s="28"/>
      <c r="AV26" s="28"/>
      <c r="AW26" s="28"/>
      <c r="AX26" s="28"/>
      <c r="AY26" s="28"/>
      <c r="BM26" s="28">
        <f t="shared" si="2"/>
        <v>-18792349.34747031</v>
      </c>
    </row>
    <row r="27" spans="1:65" ht="15.75" thickBot="1" x14ac:dyDescent="0.3">
      <c r="B27" s="51">
        <f>+(C27+1)^12-1</f>
        <v>0.53917218407024881</v>
      </c>
      <c r="C27" s="50">
        <f>+IRR(C26:O26)</f>
        <v>3.6590602210107903E-2</v>
      </c>
    </row>
    <row r="29" spans="1:65" ht="18.75" x14ac:dyDescent="0.3">
      <c r="B29" s="30" t="s">
        <v>66</v>
      </c>
      <c r="C29" s="29">
        <v>0</v>
      </c>
      <c r="D29" s="29">
        <v>1</v>
      </c>
      <c r="E29" s="29">
        <f>+D29+1</f>
        <v>2</v>
      </c>
      <c r="F29" s="29">
        <f t="shared" ref="F29" si="9">+E29+1</f>
        <v>3</v>
      </c>
      <c r="G29" s="29">
        <f t="shared" ref="G29" si="10">+F29+1</f>
        <v>4</v>
      </c>
      <c r="H29" s="29">
        <f t="shared" ref="H29" si="11">+G29+1</f>
        <v>5</v>
      </c>
      <c r="I29" s="29">
        <f t="shared" ref="I29" si="12">+H29+1</f>
        <v>6</v>
      </c>
      <c r="J29" s="29">
        <f t="shared" ref="J29" si="13">+I29+1</f>
        <v>7</v>
      </c>
      <c r="K29" s="29">
        <f t="shared" ref="K29" si="14">+J29+1</f>
        <v>8</v>
      </c>
      <c r="L29" s="29">
        <f t="shared" ref="L29" si="15">+K29+1</f>
        <v>9</v>
      </c>
      <c r="M29" s="29">
        <f t="shared" ref="M29" si="16">+L29+1</f>
        <v>10</v>
      </c>
      <c r="N29" s="29">
        <f t="shared" ref="N29" si="17">+M29+1</f>
        <v>11</v>
      </c>
      <c r="O29" s="29">
        <f t="shared" ref="O29" si="18">+N29+1</f>
        <v>12</v>
      </c>
      <c r="P29" s="29">
        <f t="shared" ref="P29" si="19">+O29+1</f>
        <v>13</v>
      </c>
      <c r="Q29" s="29">
        <f t="shared" ref="Q29" si="20">+P29+1</f>
        <v>14</v>
      </c>
      <c r="R29" s="29">
        <f t="shared" ref="R29" si="21">+Q29+1</f>
        <v>15</v>
      </c>
      <c r="S29" s="29">
        <f t="shared" ref="S29" si="22">+R29+1</f>
        <v>16</v>
      </c>
      <c r="T29" s="29">
        <f t="shared" ref="T29" si="23">+S29+1</f>
        <v>17</v>
      </c>
      <c r="U29" s="29">
        <f t="shared" ref="U29" si="24">+T29+1</f>
        <v>18</v>
      </c>
      <c r="V29" s="29">
        <f t="shared" ref="V29" si="25">+U29+1</f>
        <v>19</v>
      </c>
      <c r="W29" s="29">
        <f t="shared" ref="W29" si="26">+V29+1</f>
        <v>20</v>
      </c>
      <c r="X29" s="29">
        <f t="shared" ref="X29" si="27">+W29+1</f>
        <v>21</v>
      </c>
      <c r="Y29" s="29">
        <f t="shared" ref="Y29" si="28">+X29+1</f>
        <v>22</v>
      </c>
      <c r="Z29" s="29">
        <f t="shared" ref="Z29" si="29">+Y29+1</f>
        <v>23</v>
      </c>
      <c r="AA29" s="29">
        <f t="shared" ref="AA29" si="30">+Z29+1</f>
        <v>24</v>
      </c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  <c r="AT29" s="29"/>
      <c r="AU29" s="29"/>
      <c r="AV29" s="29"/>
      <c r="AW29" s="29"/>
      <c r="AX29" s="29"/>
      <c r="AY29" s="29"/>
      <c r="BM29" s="29"/>
    </row>
    <row r="30" spans="1:65" ht="18.75" x14ac:dyDescent="0.3">
      <c r="A30">
        <v>24</v>
      </c>
      <c r="B30" s="30" t="s">
        <v>1</v>
      </c>
      <c r="C30" s="29" t="s">
        <v>34</v>
      </c>
      <c r="D30" s="29" t="s">
        <v>10</v>
      </c>
      <c r="E30" s="29" t="s">
        <v>11</v>
      </c>
      <c r="F30" s="29" t="s">
        <v>12</v>
      </c>
      <c r="G30" s="29" t="s">
        <v>13</v>
      </c>
      <c r="H30" s="29" t="s">
        <v>14</v>
      </c>
      <c r="I30" s="29" t="s">
        <v>15</v>
      </c>
      <c r="J30" s="29" t="s">
        <v>16</v>
      </c>
      <c r="K30" s="29" t="s">
        <v>17</v>
      </c>
      <c r="L30" s="29" t="s">
        <v>18</v>
      </c>
      <c r="M30" s="29" t="s">
        <v>19</v>
      </c>
      <c r="N30" s="29" t="s">
        <v>20</v>
      </c>
      <c r="O30" s="29" t="s">
        <v>21</v>
      </c>
      <c r="P30" s="29" t="s">
        <v>22</v>
      </c>
      <c r="Q30" s="29" t="s">
        <v>23</v>
      </c>
      <c r="R30" s="29" t="s">
        <v>24</v>
      </c>
      <c r="S30" s="29" t="s">
        <v>25</v>
      </c>
      <c r="T30" s="29" t="s">
        <v>26</v>
      </c>
      <c r="U30" s="29" t="s">
        <v>27</v>
      </c>
      <c r="V30" s="29" t="s">
        <v>28</v>
      </c>
      <c r="W30" s="29" t="s">
        <v>29</v>
      </c>
      <c r="X30" s="29" t="s">
        <v>30</v>
      </c>
      <c r="Y30" s="29" t="s">
        <v>31</v>
      </c>
      <c r="Z30" s="29" t="s">
        <v>32</v>
      </c>
      <c r="AA30" s="29" t="s">
        <v>33</v>
      </c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  <c r="AT30" s="29"/>
      <c r="AU30" s="29"/>
      <c r="AV30" s="29"/>
      <c r="AW30" s="29"/>
      <c r="AX30" s="29"/>
      <c r="AY30" s="29"/>
      <c r="BM30" s="29"/>
    </row>
    <row r="31" spans="1:65" x14ac:dyDescent="0.25">
      <c r="B31" s="27" t="s">
        <v>54</v>
      </c>
      <c r="C31" s="28">
        <f>+$C$5-$C$8</f>
        <v>14984530</v>
      </c>
      <c r="D31" s="28">
        <f>+C31+D33</f>
        <v>14537947.063999828</v>
      </c>
      <c r="E31" s="28">
        <f t="shared" ref="E31:AA31" si="31">+D31+E33</f>
        <v>14078884.306719815</v>
      </c>
      <c r="F31" s="28">
        <f t="shared" si="31"/>
        <v>13606992.977845918</v>
      </c>
      <c r="G31" s="28">
        <f t="shared" si="31"/>
        <v>13121914.581188828</v>
      </c>
      <c r="H31" s="28">
        <f t="shared" si="31"/>
        <v>12623280.602334145</v>
      </c>
      <c r="I31" s="28">
        <f t="shared" si="31"/>
        <v>12110712.228681721</v>
      </c>
      <c r="J31" s="28">
        <f t="shared" si="31"/>
        <v>11583820.061661432</v>
      </c>
      <c r="K31" s="28">
        <f t="shared" si="31"/>
        <v>11042203.82090681</v>
      </c>
      <c r="L31" s="28">
        <f t="shared" si="31"/>
        <v>10485452.040161755</v>
      </c>
      <c r="M31" s="28">
        <f t="shared" si="31"/>
        <v>9913141.7546893079</v>
      </c>
      <c r="N31" s="28">
        <f t="shared" si="31"/>
        <v>9324838.1799450405</v>
      </c>
      <c r="O31" s="28">
        <f t="shared" si="31"/>
        <v>8720094.3812709078</v>
      </c>
      <c r="P31" s="28">
        <f t="shared" si="31"/>
        <v>8098450.9343586667</v>
      </c>
      <c r="Q31" s="28">
        <f t="shared" si="31"/>
        <v>7459435.5762248887</v>
      </c>
      <c r="R31" s="28">
        <f t="shared" si="31"/>
        <v>6802562.8464324242</v>
      </c>
      <c r="S31" s="28">
        <f t="shared" si="31"/>
        <v>6127333.7182857525</v>
      </c>
      <c r="T31" s="28">
        <f t="shared" si="31"/>
        <v>5433235.2197200349</v>
      </c>
      <c r="U31" s="28">
        <f t="shared" si="31"/>
        <v>4719740.0435958579</v>
      </c>
      <c r="V31" s="28">
        <f t="shared" si="31"/>
        <v>3986306.1471036146</v>
      </c>
      <c r="W31" s="28">
        <f t="shared" si="31"/>
        <v>3232376.339973182</v>
      </c>
      <c r="X31" s="28">
        <f t="shared" si="31"/>
        <v>2457377.8611760642</v>
      </c>
      <c r="Y31" s="28">
        <f t="shared" si="31"/>
        <v>1660721.9437984182</v>
      </c>
      <c r="Z31" s="28">
        <f t="shared" si="31"/>
        <v>841803.36775439628</v>
      </c>
      <c r="AA31" s="28">
        <f t="shared" si="31"/>
        <v>2.4447217583656311E-9</v>
      </c>
      <c r="AB31" s="28"/>
      <c r="AC31" s="28"/>
      <c r="AD31" s="28"/>
      <c r="AE31" s="28"/>
      <c r="AF31" s="28"/>
      <c r="AG31" s="28"/>
      <c r="AH31" s="28"/>
      <c r="AI31" s="28"/>
      <c r="AJ31" s="28"/>
      <c r="AK31" s="28"/>
      <c r="AL31" s="28"/>
      <c r="AM31" s="28"/>
      <c r="AN31" s="28"/>
      <c r="AO31" s="28"/>
      <c r="AP31" s="28"/>
      <c r="AQ31" s="28"/>
      <c r="AR31" s="28"/>
      <c r="AS31" s="28"/>
      <c r="AT31" s="28"/>
      <c r="AU31" s="28"/>
      <c r="AV31" s="28"/>
      <c r="AW31" s="28"/>
      <c r="AX31" s="28"/>
      <c r="AY31" s="28"/>
      <c r="BM31" s="28"/>
    </row>
    <row r="32" spans="1:65" x14ac:dyDescent="0.25">
      <c r="B32" s="27" t="s">
        <v>37</v>
      </c>
      <c r="C32" s="27"/>
      <c r="D32" s="28">
        <f>IFERROR(CUMIPMT($C$14,$A30,$C31,D29,D29,0),"")</f>
        <v>-418744.74210166786</v>
      </c>
      <c r="E32" s="28">
        <f t="shared" ref="E32:AA32" si="32">IFERROR(CUMIPMT($C$14,$A30,$C31,E29,E29,0),"")</f>
        <v>-406264.92082182807</v>
      </c>
      <c r="F32" s="28">
        <f t="shared" si="32"/>
        <v>-393436.34922794421</v>
      </c>
      <c r="G32" s="28">
        <f t="shared" si="32"/>
        <v>-380249.28144474962</v>
      </c>
      <c r="H32" s="28">
        <f t="shared" si="32"/>
        <v>-366693.69924715883</v>
      </c>
      <c r="I32" s="28">
        <f t="shared" si="32"/>
        <v>-352759.30444941542</v>
      </c>
      <c r="J32" s="28">
        <f t="shared" si="32"/>
        <v>-338435.51108155155</v>
      </c>
      <c r="K32" s="28">
        <f t="shared" si="32"/>
        <v>-323711.43734722014</v>
      </c>
      <c r="L32" s="28">
        <f t="shared" si="32"/>
        <v>-308575.8973567856</v>
      </c>
      <c r="M32" s="28">
        <f t="shared" si="32"/>
        <v>-293017.39262939442</v>
      </c>
      <c r="N32" s="28">
        <f t="shared" si="32"/>
        <v>-277024.10335757281</v>
      </c>
      <c r="O32" s="28">
        <f t="shared" si="32"/>
        <v>-260583.87942770775</v>
      </c>
      <c r="P32" s="28">
        <f t="shared" si="32"/>
        <v>-243684.23118959949</v>
      </c>
      <c r="Q32" s="28">
        <f t="shared" si="32"/>
        <v>-226312.31996806245</v>
      </c>
      <c r="R32" s="28">
        <f t="shared" si="32"/>
        <v>-208454.94830937602</v>
      </c>
      <c r="S32" s="28">
        <f t="shared" si="32"/>
        <v>-190098.5499551692</v>
      </c>
      <c r="T32" s="28">
        <f t="shared" si="32"/>
        <v>-171229.17953612295</v>
      </c>
      <c r="U32" s="28">
        <f t="shared" si="32"/>
        <v>-151832.50197766384</v>
      </c>
      <c r="V32" s="28">
        <f t="shared" si="32"/>
        <v>-131893.78160959738</v>
      </c>
      <c r="W32" s="28">
        <f t="shared" si="32"/>
        <v>-111397.87097140821</v>
      </c>
      <c r="X32" s="28">
        <f t="shared" si="32"/>
        <v>-90329.199304723064</v>
      </c>
      <c r="Y32" s="28">
        <f t="shared" si="32"/>
        <v>-68671.760724194697</v>
      </c>
      <c r="Z32" s="28">
        <f t="shared" si="32"/>
        <v>-46409.102057818905</v>
      </c>
      <c r="AA32" s="28">
        <f t="shared" si="32"/>
        <v>-23524.310347446939</v>
      </c>
      <c r="AB32" s="28"/>
      <c r="AC32" s="28"/>
      <c r="AD32" s="28"/>
      <c r="AE32" s="28"/>
      <c r="AF32" s="28"/>
      <c r="AG32" s="28"/>
      <c r="AH32" s="28"/>
      <c r="AI32" s="28"/>
      <c r="AJ32" s="28"/>
      <c r="AK32" s="28"/>
      <c r="AL32" s="28"/>
      <c r="AM32" s="28"/>
      <c r="AN32" s="28"/>
      <c r="AO32" s="28"/>
      <c r="AP32" s="28"/>
      <c r="AQ32" s="28"/>
      <c r="AR32" s="28"/>
      <c r="AS32" s="28"/>
      <c r="AT32" s="28"/>
      <c r="AU32" s="28"/>
      <c r="AV32" s="28"/>
      <c r="AW32" s="28"/>
      <c r="AX32" s="28"/>
      <c r="AY32" s="28"/>
      <c r="BM32" s="28">
        <f t="shared" si="2"/>
        <v>-5783334.2744441796</v>
      </c>
    </row>
    <row r="33" spans="1:65" x14ac:dyDescent="0.25">
      <c r="B33" s="27" t="s">
        <v>36</v>
      </c>
      <c r="C33" s="27"/>
      <c r="D33" s="28">
        <f>IFERROR(CUMPRINC($C$14,$A30,$C31,D29,D29,0),"")</f>
        <v>-446582.93600017292</v>
      </c>
      <c r="E33" s="28">
        <f t="shared" ref="E33:AA33" si="33">IFERROR(CUMPRINC($C$14,$A30,$C31,E29,E29,0),"")</f>
        <v>-459062.75728001271</v>
      </c>
      <c r="F33" s="28">
        <f t="shared" si="33"/>
        <v>-471891.32887389656</v>
      </c>
      <c r="G33" s="28">
        <f t="shared" si="33"/>
        <v>-485078.39665709116</v>
      </c>
      <c r="H33" s="28">
        <f t="shared" si="33"/>
        <v>-498633.97885468195</v>
      </c>
      <c r="I33" s="28">
        <f t="shared" si="33"/>
        <v>-512568.37365242536</v>
      </c>
      <c r="J33" s="28">
        <f t="shared" si="33"/>
        <v>-526892.16702028923</v>
      </c>
      <c r="K33" s="28">
        <f t="shared" si="33"/>
        <v>-541616.24075462064</v>
      </c>
      <c r="L33" s="28">
        <f t="shared" si="33"/>
        <v>-556751.78074505518</v>
      </c>
      <c r="M33" s="28">
        <f t="shared" si="33"/>
        <v>-572310.28547244635</v>
      </c>
      <c r="N33" s="28">
        <f t="shared" si="33"/>
        <v>-588303.57474426797</v>
      </c>
      <c r="O33" s="28">
        <f t="shared" si="33"/>
        <v>-604743.79867413302</v>
      </c>
      <c r="P33" s="28">
        <f t="shared" si="33"/>
        <v>-621643.44691224128</v>
      </c>
      <c r="Q33" s="28">
        <f t="shared" si="33"/>
        <v>-639015.35813377833</v>
      </c>
      <c r="R33" s="28">
        <f t="shared" si="33"/>
        <v>-656872.72979246476</v>
      </c>
      <c r="S33" s="28">
        <f t="shared" si="33"/>
        <v>-675229.12814667157</v>
      </c>
      <c r="T33" s="28">
        <f t="shared" si="33"/>
        <v>-694098.49856571783</v>
      </c>
      <c r="U33" s="28">
        <f t="shared" si="33"/>
        <v>-713495.17612417694</v>
      </c>
      <c r="V33" s="28">
        <f t="shared" si="33"/>
        <v>-733433.8964922434</v>
      </c>
      <c r="W33" s="28">
        <f t="shared" si="33"/>
        <v>-753929.80713043257</v>
      </c>
      <c r="X33" s="28">
        <f t="shared" si="33"/>
        <v>-774998.47879711771</v>
      </c>
      <c r="Y33" s="28">
        <f t="shared" si="33"/>
        <v>-796655.91737764608</v>
      </c>
      <c r="Z33" s="28">
        <f t="shared" si="33"/>
        <v>-818918.57604402187</v>
      </c>
      <c r="AA33" s="28">
        <f t="shared" si="33"/>
        <v>-841803.36775439384</v>
      </c>
      <c r="AB33" s="28"/>
      <c r="AC33" s="28"/>
      <c r="AD33" s="28"/>
      <c r="AE33" s="28"/>
      <c r="AF33" s="28"/>
      <c r="AG33" s="28"/>
      <c r="AH33" s="28"/>
      <c r="AI33" s="28"/>
      <c r="AJ33" s="28"/>
      <c r="AK33" s="28"/>
      <c r="AL33" s="28"/>
      <c r="AM33" s="28"/>
      <c r="AN33" s="28"/>
      <c r="AO33" s="28"/>
      <c r="AP33" s="28"/>
      <c r="AQ33" s="28"/>
      <c r="AR33" s="28"/>
      <c r="AS33" s="28"/>
      <c r="AT33" s="28"/>
      <c r="AU33" s="28"/>
      <c r="AV33" s="28"/>
      <c r="AW33" s="28"/>
      <c r="AX33" s="28"/>
      <c r="AY33" s="28"/>
      <c r="BM33" s="28">
        <f t="shared" si="2"/>
        <v>-14984529.999999996</v>
      </c>
    </row>
    <row r="34" spans="1:65" x14ac:dyDescent="0.25">
      <c r="B34" s="27" t="s">
        <v>38</v>
      </c>
      <c r="C34" s="27"/>
      <c r="D34" s="28">
        <f>+SUM(D32:D33)</f>
        <v>-865327.67810184078</v>
      </c>
      <c r="E34" s="28">
        <f>+SUM(E32:E33)</f>
        <v>-865327.67810184078</v>
      </c>
      <c r="F34" s="28">
        <f>+SUM(F32:F33)</f>
        <v>-865327.67810184078</v>
      </c>
      <c r="G34" s="28">
        <f t="shared" ref="G34:AA34" si="34">+SUM(G32:G33)</f>
        <v>-865327.67810184078</v>
      </c>
      <c r="H34" s="28">
        <f t="shared" si="34"/>
        <v>-865327.67810184078</v>
      </c>
      <c r="I34" s="28">
        <f t="shared" si="34"/>
        <v>-865327.67810184078</v>
      </c>
      <c r="J34" s="28">
        <f t="shared" si="34"/>
        <v>-865327.67810184078</v>
      </c>
      <c r="K34" s="28">
        <f t="shared" si="34"/>
        <v>-865327.67810184078</v>
      </c>
      <c r="L34" s="28">
        <f t="shared" si="34"/>
        <v>-865327.67810184078</v>
      </c>
      <c r="M34" s="28">
        <f t="shared" si="34"/>
        <v>-865327.67810184078</v>
      </c>
      <c r="N34" s="28">
        <f t="shared" si="34"/>
        <v>-865327.67810184078</v>
      </c>
      <c r="O34" s="28">
        <f t="shared" si="34"/>
        <v>-865327.67810184078</v>
      </c>
      <c r="P34" s="28">
        <f t="shared" si="34"/>
        <v>-865327.67810184078</v>
      </c>
      <c r="Q34" s="28">
        <f t="shared" si="34"/>
        <v>-865327.67810184078</v>
      </c>
      <c r="R34" s="28">
        <f t="shared" si="34"/>
        <v>-865327.67810184078</v>
      </c>
      <c r="S34" s="28">
        <f t="shared" si="34"/>
        <v>-865327.67810184078</v>
      </c>
      <c r="T34" s="28">
        <f t="shared" si="34"/>
        <v>-865327.67810184078</v>
      </c>
      <c r="U34" s="28">
        <f t="shared" si="34"/>
        <v>-865327.67810184078</v>
      </c>
      <c r="V34" s="28">
        <f t="shared" si="34"/>
        <v>-865327.67810184078</v>
      </c>
      <c r="W34" s="28">
        <f t="shared" si="34"/>
        <v>-865327.67810184078</v>
      </c>
      <c r="X34" s="28">
        <f t="shared" si="34"/>
        <v>-865327.67810184078</v>
      </c>
      <c r="Y34" s="28">
        <f t="shared" si="34"/>
        <v>-865327.67810184078</v>
      </c>
      <c r="Z34" s="28">
        <f t="shared" si="34"/>
        <v>-865327.67810184078</v>
      </c>
      <c r="AA34" s="28">
        <f t="shared" si="34"/>
        <v>-865327.67810184078</v>
      </c>
      <c r="AB34" s="28"/>
      <c r="AC34" s="28"/>
      <c r="AD34" s="28"/>
      <c r="AE34" s="28"/>
      <c r="AF34" s="28"/>
      <c r="AG34" s="28"/>
      <c r="AH34" s="28"/>
      <c r="AI34" s="28"/>
      <c r="AJ34" s="28"/>
      <c r="AK34" s="28"/>
      <c r="AL34" s="28"/>
      <c r="AM34" s="28"/>
      <c r="AN34" s="28"/>
      <c r="AO34" s="28"/>
      <c r="AP34" s="28"/>
      <c r="AQ34" s="28"/>
      <c r="AR34" s="28"/>
      <c r="AS34" s="28"/>
      <c r="AT34" s="28"/>
      <c r="AU34" s="28"/>
      <c r="AV34" s="28"/>
      <c r="AW34" s="28"/>
      <c r="AX34" s="28"/>
      <c r="AY34" s="28"/>
      <c r="BM34" s="28">
        <f t="shared" si="2"/>
        <v>-20767864.274444185</v>
      </c>
    </row>
    <row r="35" spans="1:65" x14ac:dyDescent="0.25">
      <c r="B35" s="27" t="s">
        <v>81</v>
      </c>
      <c r="C35" s="27"/>
      <c r="D35" s="28">
        <f>IFERROR(IF($C$5&gt;$C3*25,0,IF($C$5&gt;4*$C3,CUMPRINC($C14,$A30,$C$5,1,$A30,0)*4.5%*1.19/12,CUMPRINC($C14,$A30,$C$5,1,$A30,0)*7.5%/12)),"")</f>
        <v>-66937.499999999985</v>
      </c>
      <c r="E35" s="28">
        <f t="shared" ref="E35:AA35" si="35">IFERROR(IF($C$5&gt;$C3*25,0,IF($C$5&gt;4*$C3,CUMPRINC($C14,$A30,$C$5,1,$A30,0)*4.5%*1.19/12,CUMPRINC($C14,$A30,$C$5,1,$A30,0)*7.5%/12)),"")</f>
        <v>-66937.499999999985</v>
      </c>
      <c r="F35" s="28">
        <f t="shared" si="35"/>
        <v>-66937.499999999985</v>
      </c>
      <c r="G35" s="28">
        <f t="shared" si="35"/>
        <v>-66937.499999999985</v>
      </c>
      <c r="H35" s="28">
        <f t="shared" si="35"/>
        <v>-66937.499999999985</v>
      </c>
      <c r="I35" s="28">
        <f t="shared" si="35"/>
        <v>-66937.499999999985</v>
      </c>
      <c r="J35" s="28">
        <f t="shared" si="35"/>
        <v>-66937.499999999985</v>
      </c>
      <c r="K35" s="28">
        <f t="shared" si="35"/>
        <v>-66937.499999999985</v>
      </c>
      <c r="L35" s="28">
        <f t="shared" si="35"/>
        <v>-66937.499999999985</v>
      </c>
      <c r="M35" s="28">
        <f t="shared" si="35"/>
        <v>-66937.499999999985</v>
      </c>
      <c r="N35" s="28">
        <f t="shared" si="35"/>
        <v>-66937.499999999985</v>
      </c>
      <c r="O35" s="28">
        <f t="shared" si="35"/>
        <v>-66937.499999999985</v>
      </c>
      <c r="P35" s="28">
        <f t="shared" si="35"/>
        <v>-66937.499999999985</v>
      </c>
      <c r="Q35" s="28">
        <f t="shared" si="35"/>
        <v>-66937.499999999985</v>
      </c>
      <c r="R35" s="28">
        <f t="shared" si="35"/>
        <v>-66937.499999999985</v>
      </c>
      <c r="S35" s="28">
        <f t="shared" si="35"/>
        <v>-66937.499999999985</v>
      </c>
      <c r="T35" s="28">
        <f t="shared" si="35"/>
        <v>-66937.499999999985</v>
      </c>
      <c r="U35" s="28">
        <f t="shared" si="35"/>
        <v>-66937.499999999985</v>
      </c>
      <c r="V35" s="28">
        <f t="shared" si="35"/>
        <v>-66937.499999999985</v>
      </c>
      <c r="W35" s="28">
        <f t="shared" si="35"/>
        <v>-66937.499999999985</v>
      </c>
      <c r="X35" s="28">
        <f t="shared" si="35"/>
        <v>-66937.499999999985</v>
      </c>
      <c r="Y35" s="28">
        <f t="shared" si="35"/>
        <v>-66937.499999999985</v>
      </c>
      <c r="Z35" s="28">
        <f t="shared" si="35"/>
        <v>-66937.499999999985</v>
      </c>
      <c r="AA35" s="28">
        <f t="shared" si="35"/>
        <v>-66937.499999999985</v>
      </c>
      <c r="AB35" s="28"/>
      <c r="AC35" s="28"/>
      <c r="AD35" s="28"/>
      <c r="AE35" s="28"/>
      <c r="AF35" s="28"/>
      <c r="AG35" s="28"/>
      <c r="AH35" s="28"/>
      <c r="AI35" s="28"/>
      <c r="AJ35" s="28"/>
      <c r="AK35" s="28"/>
      <c r="AL35" s="28"/>
      <c r="AM35" s="28"/>
      <c r="AN35" s="28"/>
      <c r="AO35" s="28"/>
      <c r="AP35" s="28"/>
      <c r="AQ35" s="28"/>
      <c r="AR35" s="28"/>
      <c r="AS35" s="28"/>
      <c r="AT35" s="28"/>
      <c r="AU35" s="28"/>
      <c r="AV35" s="28"/>
      <c r="AW35" s="28"/>
      <c r="AX35" s="28"/>
      <c r="AY35" s="28"/>
      <c r="BM35" s="28">
        <f t="shared" si="2"/>
        <v>-1606499.9999999998</v>
      </c>
    </row>
    <row r="36" spans="1:65" x14ac:dyDescent="0.25">
      <c r="B36" s="27" t="s">
        <v>39</v>
      </c>
      <c r="C36" s="27"/>
      <c r="D36" s="28">
        <f>+SUM(D32:$AA32)+SUM(D33:$AA33)+SUM(D35:$AA35)</f>
        <v>-22374364.274444178</v>
      </c>
      <c r="E36" s="28">
        <f>+SUM(E32:$AA32)+SUM(E33:$AA33)+SUM(E35:$AA35)</f>
        <v>-21442099.096342336</v>
      </c>
      <c r="F36" s="28">
        <f>+SUM(F32:$AA32)+SUM(F33:$AA33)+SUM(F35:$AA35)</f>
        <v>-20509833.918240495</v>
      </c>
      <c r="G36" s="28">
        <f>+SUM(G32:$AA32)+SUM(G33:$AA33)+SUM(G35:$AA35)</f>
        <v>-19577568.740138654</v>
      </c>
      <c r="H36" s="28">
        <f>+SUM(H32:$AA32)+SUM(H33:$AA33)+SUM(H35:$AA35)</f>
        <v>-18645303.562036812</v>
      </c>
      <c r="I36" s="28">
        <f>+SUM(I32:$AA32)+SUM(I33:$AA33)+SUM(I35:$AA35)</f>
        <v>-17713038.383934971</v>
      </c>
      <c r="J36" s="28">
        <f>+SUM(J32:$AA32)+SUM(J33:$AA33)+SUM(J35:$AA35)</f>
        <v>-16780773.205833133</v>
      </c>
      <c r="K36" s="28">
        <f>+SUM(K32:$AA32)+SUM(K33:$AA33)+SUM(K35:$AA35)</f>
        <v>-15848508.027731294</v>
      </c>
      <c r="L36" s="28">
        <f>+SUM(L32:$AA32)+SUM(L33:$AA33)+SUM(L35:$AA35)</f>
        <v>-14916242.849629454</v>
      </c>
      <c r="M36" s="28">
        <f>+SUM(M32:$AA32)+SUM(M33:$AA33)+SUM(M35:$AA35)</f>
        <v>-13983977.671527613</v>
      </c>
      <c r="N36" s="28">
        <f>+SUM(N32:$AA32)+SUM(N33:$AA33)+SUM(N35:$AA35)</f>
        <v>-13051712.493425772</v>
      </c>
      <c r="O36" s="28">
        <f>+SUM(O32:$AA32)+SUM(O33:$AA33)+SUM(O35:$AA35)</f>
        <v>-12119447.315323932</v>
      </c>
      <c r="P36" s="28">
        <f>+SUM(P32:$AA32)+SUM(P33:$AA33)+SUM(P35:$AA35)</f>
        <v>-11187182.137222091</v>
      </c>
      <c r="Q36" s="28">
        <f>+SUM(Q32:$AA32)+SUM(Q33:$AA33)+SUM(Q35:$AA35)</f>
        <v>-10254916.959120249</v>
      </c>
      <c r="R36" s="28">
        <f>+SUM(R32:$AA32)+SUM(R33:$AA33)+SUM(R35:$AA35)</f>
        <v>-9322651.7810184062</v>
      </c>
      <c r="S36" s="28">
        <f>+SUM(S32:$AA32)+SUM(S33:$AA33)+SUM(S35:$AA35)</f>
        <v>-8390386.6029165667</v>
      </c>
      <c r="T36" s="28">
        <f>+SUM(T32:$AA32)+SUM(T33:$AA33)+SUM(T35:$AA35)</f>
        <v>-7458121.4248147272</v>
      </c>
      <c r="U36" s="28">
        <f>+SUM(U32:$AA32)+SUM(U33:$AA33)+SUM(U35:$AA35)</f>
        <v>-6525856.2467128858</v>
      </c>
      <c r="V36" s="28">
        <f>+SUM(V32:$AA32)+SUM(V33:$AA33)+SUM(V35:$AA35)</f>
        <v>-5593591.0686110454</v>
      </c>
      <c r="W36" s="28">
        <f>+SUM(W32:$AA32)+SUM(W33:$AA33)+SUM(W35:$AA35)</f>
        <v>-4661325.890509204</v>
      </c>
      <c r="X36" s="28">
        <f>+SUM(X32:$AA32)+SUM(X33:$AA33)+SUM(X35:$AA35)</f>
        <v>-3729060.7124073626</v>
      </c>
      <c r="Y36" s="28">
        <f>+SUM(Y32:$AA32)+SUM(Y33:$AA33)+SUM(Y35:$AA35)</f>
        <v>-2796795.5343055222</v>
      </c>
      <c r="Z36" s="28">
        <f>+SUM(Z32:$AA32)+SUM(Z33:$AA33)+SUM(Z35:$AA35)</f>
        <v>-1864530.3562036818</v>
      </c>
      <c r="AA36" s="28">
        <f>+SUM(AA32:$AA32)+SUM(AA33:$AA33)+SUM(AA35:$AA35)</f>
        <v>-932265.17810184078</v>
      </c>
      <c r="AB36" s="28"/>
      <c r="AC36" s="28"/>
      <c r="AD36" s="28"/>
      <c r="AE36" s="28"/>
      <c r="AF36" s="28"/>
      <c r="AG36" s="28"/>
      <c r="AH36" s="28"/>
      <c r="AI36" s="28"/>
      <c r="AJ36" s="28"/>
      <c r="AK36" s="28"/>
      <c r="AL36" s="28"/>
      <c r="AM36" s="28"/>
      <c r="AN36" s="28"/>
      <c r="AO36" s="28"/>
      <c r="AP36" s="28"/>
      <c r="AQ36" s="28"/>
      <c r="AR36" s="28"/>
      <c r="AS36" s="28"/>
      <c r="AT36" s="28"/>
      <c r="AU36" s="28"/>
      <c r="AV36" s="28"/>
      <c r="AW36" s="28"/>
      <c r="AX36" s="28"/>
      <c r="AY36" s="28"/>
      <c r="BM36" s="28">
        <f t="shared" si="2"/>
        <v>-279679553.43055218</v>
      </c>
    </row>
    <row r="37" spans="1:65" x14ac:dyDescent="0.25">
      <c r="B37" s="27" t="s">
        <v>40</v>
      </c>
      <c r="C37" s="27"/>
      <c r="D37" s="28">
        <f t="shared" ref="D37" si="36">+D36*$C$7/1000000</f>
        <v>-26849.237129333011</v>
      </c>
      <c r="E37" s="28">
        <f t="shared" ref="E37:AA37" si="37">+E36*$C$7/1000000</f>
        <v>-25730.518915610806</v>
      </c>
      <c r="F37" s="28">
        <f t="shared" si="37"/>
        <v>-24611.800701888595</v>
      </c>
      <c r="G37" s="28">
        <f t="shared" si="37"/>
        <v>-23493.082488166387</v>
      </c>
      <c r="H37" s="28">
        <f t="shared" si="37"/>
        <v>-22374.364274444175</v>
      </c>
      <c r="I37" s="28">
        <f t="shared" si="37"/>
        <v>-21255.646060721967</v>
      </c>
      <c r="J37" s="28">
        <f t="shared" si="37"/>
        <v>-20136.927846999759</v>
      </c>
      <c r="K37" s="28">
        <f t="shared" si="37"/>
        <v>-19018.209633277555</v>
      </c>
      <c r="L37" s="28">
        <f t="shared" si="37"/>
        <v>-17899.491419555343</v>
      </c>
      <c r="M37" s="28">
        <f t="shared" si="37"/>
        <v>-16780.773205833135</v>
      </c>
      <c r="N37" s="28">
        <f t="shared" si="37"/>
        <v>-15662.054992110925</v>
      </c>
      <c r="O37" s="28">
        <f t="shared" si="37"/>
        <v>-14543.336778388717</v>
      </c>
      <c r="P37" s="28">
        <f t="shared" si="37"/>
        <v>-13424.618564666509</v>
      </c>
      <c r="Q37" s="28">
        <f t="shared" si="37"/>
        <v>-12305.900350944299</v>
      </c>
      <c r="R37" s="28">
        <f t="shared" si="37"/>
        <v>-11187.182137222087</v>
      </c>
      <c r="S37" s="28">
        <f t="shared" si="37"/>
        <v>-10068.463923499879</v>
      </c>
      <c r="T37" s="28">
        <f t="shared" si="37"/>
        <v>-8949.7457097776714</v>
      </c>
      <c r="U37" s="28">
        <f t="shared" si="37"/>
        <v>-7831.0274960554625</v>
      </c>
      <c r="V37" s="28">
        <f t="shared" si="37"/>
        <v>-6712.3092823332545</v>
      </c>
      <c r="W37" s="28">
        <f t="shared" si="37"/>
        <v>-5593.5910686110446</v>
      </c>
      <c r="X37" s="28">
        <f t="shared" si="37"/>
        <v>-4474.8728548888348</v>
      </c>
      <c r="Y37" s="28">
        <f t="shared" si="37"/>
        <v>-3356.1546411666263</v>
      </c>
      <c r="Z37" s="28">
        <f t="shared" si="37"/>
        <v>-2237.4364274444179</v>
      </c>
      <c r="AA37" s="28">
        <f t="shared" si="37"/>
        <v>-1118.7182137222089</v>
      </c>
      <c r="AB37" s="28"/>
      <c r="AC37" s="28"/>
      <c r="AD37" s="28"/>
      <c r="AE37" s="28"/>
      <c r="AF37" s="28"/>
      <c r="AG37" s="28"/>
      <c r="AH37" s="28"/>
      <c r="AI37" s="28"/>
      <c r="AJ37" s="28"/>
      <c r="AK37" s="28"/>
      <c r="AL37" s="28"/>
      <c r="AM37" s="28"/>
      <c r="AN37" s="28"/>
      <c r="AO37" s="28"/>
      <c r="AP37" s="28"/>
      <c r="AQ37" s="28"/>
      <c r="AR37" s="28"/>
      <c r="AS37" s="28"/>
      <c r="AT37" s="28"/>
      <c r="AU37" s="28"/>
      <c r="AV37" s="28"/>
      <c r="AW37" s="28"/>
      <c r="AX37" s="28"/>
      <c r="AY37" s="28"/>
      <c r="BM37" s="28">
        <f t="shared" si="2"/>
        <v>-335615.46411666268</v>
      </c>
    </row>
    <row r="38" spans="1:65" ht="15.75" thickBot="1" x14ac:dyDescent="0.3">
      <c r="B38" s="27" t="s">
        <v>41</v>
      </c>
      <c r="C38" s="28">
        <f>+$C$5</f>
        <v>15000000</v>
      </c>
      <c r="D38" s="28">
        <f>IFERROR(+D37+D34+D35,"")</f>
        <v>-959114.41523117374</v>
      </c>
      <c r="E38" s="28">
        <f t="shared" ref="E38:AA38" si="38">IFERROR(+E37+E34+E35,"")</f>
        <v>-957995.69701745163</v>
      </c>
      <c r="F38" s="28">
        <f t="shared" si="38"/>
        <v>-956876.97880372941</v>
      </c>
      <c r="G38" s="28">
        <f t="shared" si="38"/>
        <v>-955758.26059000718</v>
      </c>
      <c r="H38" s="28">
        <f t="shared" si="38"/>
        <v>-954639.54237628495</v>
      </c>
      <c r="I38" s="28">
        <f t="shared" si="38"/>
        <v>-953520.82416256273</v>
      </c>
      <c r="J38" s="28">
        <f t="shared" si="38"/>
        <v>-952402.1059488405</v>
      </c>
      <c r="K38" s="28">
        <f t="shared" si="38"/>
        <v>-951283.38773511839</v>
      </c>
      <c r="L38" s="28">
        <f t="shared" si="38"/>
        <v>-950164.66952139616</v>
      </c>
      <c r="M38" s="28">
        <f t="shared" si="38"/>
        <v>-949045.95130767394</v>
      </c>
      <c r="N38" s="28">
        <f t="shared" si="38"/>
        <v>-947927.23309395171</v>
      </c>
      <c r="O38" s="28">
        <f t="shared" si="38"/>
        <v>-946808.51488022949</v>
      </c>
      <c r="P38" s="28">
        <f t="shared" si="38"/>
        <v>-945689.79666650726</v>
      </c>
      <c r="Q38" s="28">
        <f t="shared" si="38"/>
        <v>-944571.07845278503</v>
      </c>
      <c r="R38" s="28">
        <f t="shared" si="38"/>
        <v>-943452.36023906292</v>
      </c>
      <c r="S38" s="28">
        <f t="shared" si="38"/>
        <v>-942333.6420253407</v>
      </c>
      <c r="T38" s="28">
        <f t="shared" si="38"/>
        <v>-941214.92381161847</v>
      </c>
      <c r="U38" s="28">
        <f t="shared" si="38"/>
        <v>-940096.20559789625</v>
      </c>
      <c r="V38" s="28">
        <f t="shared" si="38"/>
        <v>-938977.48738417402</v>
      </c>
      <c r="W38" s="28">
        <f t="shared" si="38"/>
        <v>-937858.76917045179</v>
      </c>
      <c r="X38" s="28">
        <f t="shared" si="38"/>
        <v>-936740.05095672957</v>
      </c>
      <c r="Y38" s="28">
        <f t="shared" si="38"/>
        <v>-935621.33274300746</v>
      </c>
      <c r="Z38" s="28">
        <f t="shared" si="38"/>
        <v>-934502.61452928523</v>
      </c>
      <c r="AA38" s="28">
        <f t="shared" si="38"/>
        <v>-933383.896315563</v>
      </c>
      <c r="AB38" s="28"/>
      <c r="AC38" s="28"/>
      <c r="AD38" s="28"/>
      <c r="AE38" s="28"/>
      <c r="AF38" s="28"/>
      <c r="AG38" s="28"/>
      <c r="AH38" s="28"/>
      <c r="AI38" s="28"/>
      <c r="AJ38" s="28"/>
      <c r="AK38" s="28"/>
      <c r="AL38" s="28"/>
      <c r="AM38" s="28"/>
      <c r="AN38" s="28"/>
      <c r="AO38" s="28"/>
      <c r="AP38" s="28"/>
      <c r="AQ38" s="28"/>
      <c r="AR38" s="28"/>
      <c r="AS38" s="28"/>
      <c r="AT38" s="28"/>
      <c r="AU38" s="28"/>
      <c r="AV38" s="28"/>
      <c r="AW38" s="28"/>
      <c r="AX38" s="28"/>
      <c r="AY38" s="28"/>
      <c r="BM38" s="28">
        <f t="shared" si="2"/>
        <v>-22709979.738560837</v>
      </c>
    </row>
    <row r="39" spans="1:65" ht="15.75" thickBot="1" x14ac:dyDescent="0.3">
      <c r="B39" s="51">
        <f>+(C39+1)^12-1</f>
        <v>0.53625636225887496</v>
      </c>
      <c r="C39" s="50">
        <f>+IRR(C38:AA38)</f>
        <v>3.6426816060441736E-2</v>
      </c>
    </row>
    <row r="41" spans="1:65" ht="18.75" x14ac:dyDescent="0.3">
      <c r="B41" s="30" t="s">
        <v>66</v>
      </c>
      <c r="C41" s="29">
        <v>0</v>
      </c>
      <c r="D41" s="29">
        <v>1</v>
      </c>
      <c r="E41" s="29">
        <f>+D41+1</f>
        <v>2</v>
      </c>
      <c r="F41" s="29">
        <f t="shared" ref="F41" si="39">+E41+1</f>
        <v>3</v>
      </c>
      <c r="G41" s="29">
        <f t="shared" ref="G41" si="40">+F41+1</f>
        <v>4</v>
      </c>
      <c r="H41" s="29">
        <f t="shared" ref="H41" si="41">+G41+1</f>
        <v>5</v>
      </c>
      <c r="I41" s="29">
        <f t="shared" ref="I41" si="42">+H41+1</f>
        <v>6</v>
      </c>
      <c r="J41" s="29">
        <f t="shared" ref="J41" si="43">+I41+1</f>
        <v>7</v>
      </c>
      <c r="K41" s="29">
        <f t="shared" ref="K41" si="44">+J41+1</f>
        <v>8</v>
      </c>
      <c r="L41" s="29">
        <f t="shared" ref="L41" si="45">+K41+1</f>
        <v>9</v>
      </c>
      <c r="M41" s="29">
        <f t="shared" ref="M41" si="46">+L41+1</f>
        <v>10</v>
      </c>
      <c r="N41" s="29">
        <f t="shared" ref="N41" si="47">+M41+1</f>
        <v>11</v>
      </c>
      <c r="O41" s="29">
        <f t="shared" ref="O41" si="48">+N41+1</f>
        <v>12</v>
      </c>
      <c r="P41" s="29">
        <f t="shared" ref="P41" si="49">+O41+1</f>
        <v>13</v>
      </c>
      <c r="Q41" s="29">
        <f t="shared" ref="Q41" si="50">+P41+1</f>
        <v>14</v>
      </c>
      <c r="R41" s="29">
        <f t="shared" ref="R41" si="51">+Q41+1</f>
        <v>15</v>
      </c>
      <c r="S41" s="29">
        <f t="shared" ref="S41" si="52">+R41+1</f>
        <v>16</v>
      </c>
      <c r="T41" s="29">
        <f t="shared" ref="T41" si="53">+S41+1</f>
        <v>17</v>
      </c>
      <c r="U41" s="29">
        <f t="shared" ref="U41" si="54">+T41+1</f>
        <v>18</v>
      </c>
      <c r="V41" s="29">
        <f t="shared" ref="V41" si="55">+U41+1</f>
        <v>19</v>
      </c>
      <c r="W41" s="29">
        <f t="shared" ref="W41" si="56">+V41+1</f>
        <v>20</v>
      </c>
      <c r="X41" s="29">
        <f t="shared" ref="X41" si="57">+W41+1</f>
        <v>21</v>
      </c>
      <c r="Y41" s="29">
        <f t="shared" ref="Y41" si="58">+X41+1</f>
        <v>22</v>
      </c>
      <c r="Z41" s="29">
        <f t="shared" ref="Z41" si="59">+Y41+1</f>
        <v>23</v>
      </c>
      <c r="AA41" s="29">
        <f t="shared" ref="AA41" si="60">+Z41+1</f>
        <v>24</v>
      </c>
      <c r="AB41" s="29">
        <f t="shared" ref="AB41" si="61">+AA41+1</f>
        <v>25</v>
      </c>
      <c r="AC41" s="29">
        <f t="shared" ref="AC41" si="62">+AB41+1</f>
        <v>26</v>
      </c>
      <c r="AD41" s="29">
        <f t="shared" ref="AD41" si="63">+AC41+1</f>
        <v>27</v>
      </c>
      <c r="AE41" s="29">
        <f t="shared" ref="AE41" si="64">+AD41+1</f>
        <v>28</v>
      </c>
      <c r="AF41" s="29">
        <f t="shared" ref="AF41" si="65">+AE41+1</f>
        <v>29</v>
      </c>
      <c r="AG41" s="29">
        <f t="shared" ref="AG41" si="66">+AF41+1</f>
        <v>30</v>
      </c>
      <c r="AH41" s="29">
        <f t="shared" ref="AH41" si="67">+AG41+1</f>
        <v>31</v>
      </c>
      <c r="AI41" s="29">
        <f t="shared" ref="AI41" si="68">+AH41+1</f>
        <v>32</v>
      </c>
      <c r="AJ41" s="29">
        <f t="shared" ref="AJ41" si="69">+AI41+1</f>
        <v>33</v>
      </c>
      <c r="AK41" s="29">
        <f t="shared" ref="AK41" si="70">+AJ41+1</f>
        <v>34</v>
      </c>
      <c r="AL41" s="29">
        <f t="shared" ref="AL41" si="71">+AK41+1</f>
        <v>35</v>
      </c>
      <c r="AM41" s="29">
        <f t="shared" ref="AM41" si="72">+AL41+1</f>
        <v>36</v>
      </c>
      <c r="AN41" s="29"/>
      <c r="AO41" s="29"/>
      <c r="AP41" s="29"/>
      <c r="AQ41" s="29"/>
      <c r="AR41" s="29"/>
      <c r="AS41" s="29"/>
      <c r="AT41" s="29"/>
      <c r="AU41" s="29"/>
      <c r="AV41" s="29"/>
      <c r="AW41" s="29"/>
      <c r="AX41" s="29"/>
      <c r="AY41" s="29"/>
      <c r="BM41" s="29"/>
    </row>
    <row r="42" spans="1:65" ht="18.75" x14ac:dyDescent="0.3">
      <c r="A42">
        <v>36</v>
      </c>
      <c r="B42" s="30" t="s">
        <v>1</v>
      </c>
      <c r="C42" s="29" t="s">
        <v>34</v>
      </c>
      <c r="D42" s="29" t="s">
        <v>10</v>
      </c>
      <c r="E42" s="29" t="s">
        <v>11</v>
      </c>
      <c r="F42" s="29" t="s">
        <v>12</v>
      </c>
      <c r="G42" s="29" t="s">
        <v>13</v>
      </c>
      <c r="H42" s="29" t="s">
        <v>14</v>
      </c>
      <c r="I42" s="29" t="s">
        <v>15</v>
      </c>
      <c r="J42" s="29" t="s">
        <v>16</v>
      </c>
      <c r="K42" s="29" t="s">
        <v>17</v>
      </c>
      <c r="L42" s="29" t="s">
        <v>18</v>
      </c>
      <c r="M42" s="29" t="s">
        <v>19</v>
      </c>
      <c r="N42" s="29" t="s">
        <v>20</v>
      </c>
      <c r="O42" s="29" t="s">
        <v>21</v>
      </c>
      <c r="P42" s="29" t="s">
        <v>22</v>
      </c>
      <c r="Q42" s="29" t="s">
        <v>23</v>
      </c>
      <c r="R42" s="29" t="s">
        <v>24</v>
      </c>
      <c r="S42" s="29" t="s">
        <v>25</v>
      </c>
      <c r="T42" s="29" t="s">
        <v>26</v>
      </c>
      <c r="U42" s="29" t="s">
        <v>27</v>
      </c>
      <c r="V42" s="29" t="s">
        <v>28</v>
      </c>
      <c r="W42" s="29" t="s">
        <v>29</v>
      </c>
      <c r="X42" s="29" t="s">
        <v>30</v>
      </c>
      <c r="Y42" s="29" t="s">
        <v>31</v>
      </c>
      <c r="Z42" s="29" t="s">
        <v>32</v>
      </c>
      <c r="AA42" s="29" t="s">
        <v>33</v>
      </c>
      <c r="AB42" s="29" t="s">
        <v>42</v>
      </c>
      <c r="AC42" s="29" t="s">
        <v>43</v>
      </c>
      <c r="AD42" s="29" t="s">
        <v>44</v>
      </c>
      <c r="AE42" s="29" t="s">
        <v>45</v>
      </c>
      <c r="AF42" s="29" t="s">
        <v>46</v>
      </c>
      <c r="AG42" s="29" t="s">
        <v>47</v>
      </c>
      <c r="AH42" s="29" t="s">
        <v>48</v>
      </c>
      <c r="AI42" s="29" t="s">
        <v>49</v>
      </c>
      <c r="AJ42" s="29" t="s">
        <v>50</v>
      </c>
      <c r="AK42" s="29" t="s">
        <v>51</v>
      </c>
      <c r="AL42" s="29" t="s">
        <v>52</v>
      </c>
      <c r="AM42" s="29" t="s">
        <v>53</v>
      </c>
      <c r="AN42" s="29"/>
      <c r="AO42" s="29"/>
      <c r="AP42" s="29"/>
      <c r="AQ42" s="29"/>
      <c r="AR42" s="29"/>
      <c r="AS42" s="29"/>
      <c r="AT42" s="29"/>
      <c r="AU42" s="29"/>
      <c r="AV42" s="29"/>
      <c r="AW42" s="29"/>
      <c r="AX42" s="29"/>
      <c r="AY42" s="29"/>
      <c r="BM42" s="29"/>
    </row>
    <row r="43" spans="1:65" x14ac:dyDescent="0.25">
      <c r="B43" s="27" t="s">
        <v>54</v>
      </c>
      <c r="C43" s="28">
        <f>+$C$5-$C$8</f>
        <v>14984530</v>
      </c>
      <c r="D43" s="28">
        <f>+C43+D45</f>
        <v>14737807.302138824</v>
      </c>
      <c r="E43" s="28">
        <f t="shared" ref="E43:AM43" si="73">+D43+E45</f>
        <v>14484189.904711729</v>
      </c>
      <c r="F43" s="28">
        <f t="shared" si="73"/>
        <v>14223485.134395519</v>
      </c>
      <c r="G43" s="28">
        <f t="shared" si="73"/>
        <v>13955494.93358461</v>
      </c>
      <c r="H43" s="28">
        <f t="shared" si="73"/>
        <v>13680015.709926516</v>
      </c>
      <c r="I43" s="28">
        <f t="shared" si="73"/>
        <v>13396838.181652589</v>
      </c>
      <c r="J43" s="28">
        <f t="shared" si="73"/>
        <v>13105747.21858651</v>
      </c>
      <c r="K43" s="28">
        <f t="shared" si="73"/>
        <v>12806521.678709732</v>
      </c>
      <c r="L43" s="28">
        <f t="shared" si="73"/>
        <v>12498934.240159728</v>
      </c>
      <c r="M43" s="28">
        <f t="shared" si="73"/>
        <v>12182751.2285334</v>
      </c>
      <c r="N43" s="28">
        <f t="shared" si="73"/>
        <v>11857732.439364474</v>
      </c>
      <c r="O43" s="28">
        <f t="shared" si="73"/>
        <v>11523630.955639981</v>
      </c>
      <c r="P43" s="28">
        <f t="shared" si="73"/>
        <v>11180192.960217223</v>
      </c>
      <c r="Q43" s="28">
        <f t="shared" si="73"/>
        <v>10827157.542998705</v>
      </c>
      <c r="R43" s="28">
        <f t="shared" si="73"/>
        <v>10464256.502718542</v>
      </c>
      <c r="S43" s="28">
        <f t="shared" si="73"/>
        <v>10091214.143189756</v>
      </c>
      <c r="T43" s="28">
        <f t="shared" si="73"/>
        <v>9707747.0638576895</v>
      </c>
      <c r="U43" s="28">
        <f t="shared" si="73"/>
        <v>9313563.944500383</v>
      </c>
      <c r="V43" s="28">
        <f t="shared" si="73"/>
        <v>8908365.3239124008</v>
      </c>
      <c r="W43" s="28">
        <f t="shared" si="73"/>
        <v>8491843.3724039253</v>
      </c>
      <c r="X43" s="28">
        <f t="shared" si="73"/>
        <v>8063681.6579423174</v>
      </c>
      <c r="Y43" s="28">
        <f t="shared" si="73"/>
        <v>7623554.9057584694</v>
      </c>
      <c r="Z43" s="28">
        <f t="shared" si="73"/>
        <v>7171128.751235324</v>
      </c>
      <c r="AA43" s="28">
        <f t="shared" si="73"/>
        <v>6706059.4858908281</v>
      </c>
      <c r="AB43" s="28">
        <f t="shared" si="73"/>
        <v>6227993.7962623481</v>
      </c>
      <c r="AC43" s="28">
        <f t="shared" si="73"/>
        <v>5736568.495494171</v>
      </c>
      <c r="AD43" s="28">
        <f t="shared" si="73"/>
        <v>5231410.2474241825</v>
      </c>
      <c r="AE43" s="28">
        <f t="shared" si="73"/>
        <v>4712135.2829601131</v>
      </c>
      <c r="AF43" s="28">
        <f t="shared" si="73"/>
        <v>4178349.1085298751</v>
      </c>
      <c r="AG43" s="28">
        <f t="shared" si="73"/>
        <v>3629646.2063845047</v>
      </c>
      <c r="AH43" s="28">
        <f t="shared" si="73"/>
        <v>3065609.7265260331</v>
      </c>
      <c r="AI43" s="28">
        <f t="shared" si="73"/>
        <v>2485811.1700262344</v>
      </c>
      <c r="AJ43" s="28">
        <f t="shared" si="73"/>
        <v>1889810.0634956751</v>
      </c>
      <c r="AK43" s="28">
        <f t="shared" si="73"/>
        <v>1277153.6244557579</v>
      </c>
      <c r="AL43" s="28">
        <f t="shared" si="73"/>
        <v>647376.41735953896</v>
      </c>
      <c r="AM43" s="28">
        <f t="shared" si="73"/>
        <v>0</v>
      </c>
      <c r="AN43" s="28"/>
      <c r="AO43" s="28"/>
      <c r="AP43" s="28"/>
      <c r="AQ43" s="28"/>
      <c r="AR43" s="28"/>
      <c r="AS43" s="28"/>
      <c r="AT43" s="28"/>
      <c r="AU43" s="28"/>
      <c r="AV43" s="28"/>
      <c r="AW43" s="28"/>
      <c r="AX43" s="28"/>
      <c r="AY43" s="28"/>
      <c r="BM43" s="28">
        <f t="shared" si="2"/>
        <v>306083778.72094762</v>
      </c>
    </row>
    <row r="44" spans="1:65" x14ac:dyDescent="0.25">
      <c r="B44" s="27" t="s">
        <v>37</v>
      </c>
      <c r="C44" s="27"/>
      <c r="D44" s="28">
        <f>IFERROR(CUMIPMT($C$14,$A42,$C43,D41,D41,0),"")</f>
        <v>-418744.74210166791</v>
      </c>
      <c r="E44" s="28">
        <f t="shared" ref="E44:AM44" si="74">IFERROR(CUMIPMT($C$14,$A42,$C43,E41,E41,0),"")</f>
        <v>-411850.04253574845</v>
      </c>
      <c r="F44" s="28">
        <f t="shared" si="74"/>
        <v>-404762.66964663519</v>
      </c>
      <c r="G44" s="28">
        <f t="shared" si="74"/>
        <v>-397477.23915193597</v>
      </c>
      <c r="H44" s="28">
        <f t="shared" si="74"/>
        <v>-389988.21630475036</v>
      </c>
      <c r="I44" s="28">
        <f t="shared" si="74"/>
        <v>-382289.91168891813</v>
      </c>
      <c r="J44" s="28">
        <f t="shared" si="74"/>
        <v>-374376.47689676564</v>
      </c>
      <c r="K44" s="28">
        <f t="shared" si="74"/>
        <v>-366241.90008606605</v>
      </c>
      <c r="L44" s="28">
        <f t="shared" si="74"/>
        <v>-357880.00141283887</v>
      </c>
      <c r="M44" s="28">
        <f t="shared" si="74"/>
        <v>-349284.42833651713</v>
      </c>
      <c r="N44" s="28">
        <f t="shared" si="74"/>
        <v>-340448.65079391852</v>
      </c>
      <c r="O44" s="28">
        <f t="shared" si="74"/>
        <v>-331365.95623835106</v>
      </c>
      <c r="P44" s="28">
        <f t="shared" si="74"/>
        <v>-322029.44454008644</v>
      </c>
      <c r="Q44" s="28">
        <f t="shared" si="74"/>
        <v>-312432.02274432656</v>
      </c>
      <c r="R44" s="28">
        <f t="shared" si="74"/>
        <v>-302566.39968268079</v>
      </c>
      <c r="S44" s="28">
        <f t="shared" si="74"/>
        <v>-292425.08043405943</v>
      </c>
      <c r="T44" s="28">
        <f t="shared" si="74"/>
        <v>-282000.36063077708</v>
      </c>
      <c r="U44" s="28">
        <f t="shared" si="74"/>
        <v>-271284.32060553867</v>
      </c>
      <c r="V44" s="28">
        <f t="shared" si="74"/>
        <v>-260268.81937486224</v>
      </c>
      <c r="W44" s="28">
        <f t="shared" si="74"/>
        <v>-248945.48845436849</v>
      </c>
      <c r="X44" s="28">
        <f t="shared" si="74"/>
        <v>-237305.72550123627</v>
      </c>
      <c r="Y44" s="28">
        <f t="shared" si="74"/>
        <v>-225340.68777899642</v>
      </c>
      <c r="Z44" s="28">
        <f t="shared" si="74"/>
        <v>-213041.28543969913</v>
      </c>
      <c r="AA44" s="28">
        <f t="shared" si="74"/>
        <v>-200398.17461834906</v>
      </c>
      <c r="AB44" s="28">
        <f t="shared" si="74"/>
        <v>-187401.75033436471</v>
      </c>
      <c r="AC44" s="28">
        <f t="shared" si="74"/>
        <v>-174042.13919466711</v>
      </c>
      <c r="AD44" s="28">
        <f t="shared" si="74"/>
        <v>-160309.19189285609</v>
      </c>
      <c r="AE44" s="28">
        <f t="shared" si="74"/>
        <v>-146192.47549877514</v>
      </c>
      <c r="AF44" s="28">
        <f t="shared" si="74"/>
        <v>-131681.26553260616</v>
      </c>
      <c r="AG44" s="28">
        <f t="shared" si="74"/>
        <v>-116764.53781747422</v>
      </c>
      <c r="AH44" s="28">
        <f t="shared" si="74"/>
        <v>-101430.96010437282</v>
      </c>
      <c r="AI44" s="28">
        <f t="shared" si="74"/>
        <v>-85668.883463045466</v>
      </c>
      <c r="AJ44" s="28">
        <f t="shared" si="74"/>
        <v>-69466.333432285232</v>
      </c>
      <c r="AK44" s="28">
        <f t="shared" si="74"/>
        <v>-52811.0009229274</v>
      </c>
      <c r="AL44" s="28">
        <f t="shared" si="74"/>
        <v>-35690.232866625534</v>
      </c>
      <c r="AM44" s="28">
        <f t="shared" si="74"/>
        <v>-18091.022603306337</v>
      </c>
      <c r="AN44" s="28"/>
      <c r="AO44" s="28"/>
      <c r="AP44" s="28"/>
      <c r="AQ44" s="28"/>
      <c r="AR44" s="28"/>
      <c r="AS44" s="28"/>
      <c r="AT44" s="28"/>
      <c r="AU44" s="28"/>
      <c r="AV44" s="28"/>
      <c r="AW44" s="28"/>
      <c r="AX44" s="28"/>
      <c r="AY44" s="28"/>
      <c r="BM44" s="28">
        <f t="shared" si="2"/>
        <v>-8972297.8386624008</v>
      </c>
    </row>
    <row r="45" spans="1:65" x14ac:dyDescent="0.25">
      <c r="B45" s="27" t="s">
        <v>36</v>
      </c>
      <c r="C45" s="27"/>
      <c r="D45" s="28">
        <f>IFERROR(CUMPRINC($C$14,$A42,$C43,D41,D41,0),"")</f>
        <v>-246722.69786117657</v>
      </c>
      <c r="E45" s="28">
        <f t="shared" ref="E45:AM45" si="75">IFERROR(CUMPRINC($C$14,$A42,$C43,E41,E41,0),"")</f>
        <v>-253617.397427096</v>
      </c>
      <c r="F45" s="28">
        <f t="shared" si="75"/>
        <v>-260704.77031620932</v>
      </c>
      <c r="G45" s="28">
        <f t="shared" si="75"/>
        <v>-267990.20081090851</v>
      </c>
      <c r="H45" s="28">
        <f t="shared" si="75"/>
        <v>-275479.22365809412</v>
      </c>
      <c r="I45" s="28">
        <f t="shared" si="75"/>
        <v>-283177.52827392635</v>
      </c>
      <c r="J45" s="28">
        <f t="shared" si="75"/>
        <v>-291090.96306607884</v>
      </c>
      <c r="K45" s="28">
        <f t="shared" si="75"/>
        <v>-299225.53987677844</v>
      </c>
      <c r="L45" s="28">
        <f t="shared" si="75"/>
        <v>-307587.43855000561</v>
      </c>
      <c r="M45" s="28">
        <f t="shared" si="75"/>
        <v>-316183.01162632735</v>
      </c>
      <c r="N45" s="28">
        <f t="shared" si="75"/>
        <v>-325018.78916892596</v>
      </c>
      <c r="O45" s="28">
        <f t="shared" si="75"/>
        <v>-334101.48372449342</v>
      </c>
      <c r="P45" s="28">
        <f t="shared" si="75"/>
        <v>-343437.99542275805</v>
      </c>
      <c r="Q45" s="28">
        <f t="shared" si="75"/>
        <v>-353035.41721851792</v>
      </c>
      <c r="R45" s="28">
        <f t="shared" si="75"/>
        <v>-362901.0402801637</v>
      </c>
      <c r="S45" s="28">
        <f t="shared" si="75"/>
        <v>-373042.35952878505</v>
      </c>
      <c r="T45" s="28">
        <f t="shared" si="75"/>
        <v>-383467.0793320674</v>
      </c>
      <c r="U45" s="28">
        <f t="shared" si="75"/>
        <v>-394183.11935730581</v>
      </c>
      <c r="V45" s="28">
        <f t="shared" si="75"/>
        <v>-405198.62058798224</v>
      </c>
      <c r="W45" s="28">
        <f t="shared" si="75"/>
        <v>-416521.95150847599</v>
      </c>
      <c r="X45" s="28">
        <f t="shared" si="75"/>
        <v>-428161.71446160821</v>
      </c>
      <c r="Y45" s="28">
        <f t="shared" si="75"/>
        <v>-440126.75218384806</v>
      </c>
      <c r="Z45" s="28">
        <f t="shared" si="75"/>
        <v>-452426.15452314535</v>
      </c>
      <c r="AA45" s="28">
        <f t="shared" si="75"/>
        <v>-465069.26534449542</v>
      </c>
      <c r="AB45" s="28">
        <f t="shared" si="75"/>
        <v>-478065.68962847977</v>
      </c>
      <c r="AC45" s="28">
        <f t="shared" si="75"/>
        <v>-491425.30076817737</v>
      </c>
      <c r="AD45" s="28">
        <f t="shared" si="75"/>
        <v>-505158.24806998839</v>
      </c>
      <c r="AE45" s="28">
        <f t="shared" si="75"/>
        <v>-519274.96446406934</v>
      </c>
      <c r="AF45" s="28">
        <f t="shared" si="75"/>
        <v>-533786.17443023832</v>
      </c>
      <c r="AG45" s="28">
        <f t="shared" si="75"/>
        <v>-548702.90214537026</v>
      </c>
      <c r="AH45" s="28">
        <f t="shared" si="75"/>
        <v>-564036.47985847166</v>
      </c>
      <c r="AI45" s="28">
        <f t="shared" si="75"/>
        <v>-579798.55649979902</v>
      </c>
      <c r="AJ45" s="28">
        <f t="shared" si="75"/>
        <v>-596001.10653055925</v>
      </c>
      <c r="AK45" s="28">
        <f t="shared" si="75"/>
        <v>-612656.43903991708</v>
      </c>
      <c r="AL45" s="28">
        <f t="shared" si="75"/>
        <v>-629777.20709621895</v>
      </c>
      <c r="AM45" s="28">
        <f t="shared" si="75"/>
        <v>-647376.41735953814</v>
      </c>
      <c r="AN45" s="28"/>
      <c r="AO45" s="28"/>
      <c r="AP45" s="28"/>
      <c r="AQ45" s="28"/>
      <c r="AR45" s="28"/>
      <c r="AS45" s="28"/>
      <c r="AT45" s="28"/>
      <c r="AU45" s="28"/>
      <c r="AV45" s="28"/>
      <c r="AW45" s="28"/>
      <c r="AX45" s="28"/>
      <c r="AY45" s="28"/>
      <c r="BM45" s="28">
        <f t="shared" si="2"/>
        <v>-14984530.000000006</v>
      </c>
    </row>
    <row r="46" spans="1:65" x14ac:dyDescent="0.25">
      <c r="B46" s="27" t="s">
        <v>38</v>
      </c>
      <c r="C46" s="27"/>
      <c r="D46" s="28">
        <f>+SUM(D44:D45)</f>
        <v>-665467.43996284448</v>
      </c>
      <c r="E46" s="28">
        <f t="shared" ref="E46:AM46" si="76">+SUM(E44:E45)</f>
        <v>-665467.43996284448</v>
      </c>
      <c r="F46" s="28">
        <f t="shared" si="76"/>
        <v>-665467.43996284448</v>
      </c>
      <c r="G46" s="28">
        <f t="shared" si="76"/>
        <v>-665467.43996284448</v>
      </c>
      <c r="H46" s="28">
        <f t="shared" si="76"/>
        <v>-665467.43996284448</v>
      </c>
      <c r="I46" s="28">
        <f t="shared" si="76"/>
        <v>-665467.43996284448</v>
      </c>
      <c r="J46" s="28">
        <f t="shared" si="76"/>
        <v>-665467.43996284448</v>
      </c>
      <c r="K46" s="28">
        <f t="shared" si="76"/>
        <v>-665467.43996284448</v>
      </c>
      <c r="L46" s="28">
        <f t="shared" si="76"/>
        <v>-665467.43996284448</v>
      </c>
      <c r="M46" s="28">
        <f t="shared" si="76"/>
        <v>-665467.43996284448</v>
      </c>
      <c r="N46" s="28">
        <f t="shared" si="76"/>
        <v>-665467.43996284448</v>
      </c>
      <c r="O46" s="28">
        <f t="shared" si="76"/>
        <v>-665467.43996284448</v>
      </c>
      <c r="P46" s="28">
        <f t="shared" si="76"/>
        <v>-665467.43996284448</v>
      </c>
      <c r="Q46" s="28">
        <f t="shared" si="76"/>
        <v>-665467.43996284448</v>
      </c>
      <c r="R46" s="28">
        <f t="shared" si="76"/>
        <v>-665467.43996284448</v>
      </c>
      <c r="S46" s="28">
        <f t="shared" si="76"/>
        <v>-665467.43996284448</v>
      </c>
      <c r="T46" s="28">
        <f t="shared" si="76"/>
        <v>-665467.43996284448</v>
      </c>
      <c r="U46" s="28">
        <f t="shared" si="76"/>
        <v>-665467.43996284448</v>
      </c>
      <c r="V46" s="28">
        <f t="shared" si="76"/>
        <v>-665467.43996284448</v>
      </c>
      <c r="W46" s="28">
        <f t="shared" si="76"/>
        <v>-665467.43996284448</v>
      </c>
      <c r="X46" s="28">
        <f t="shared" si="76"/>
        <v>-665467.43996284448</v>
      </c>
      <c r="Y46" s="28">
        <f t="shared" si="76"/>
        <v>-665467.43996284448</v>
      </c>
      <c r="Z46" s="28">
        <f t="shared" si="76"/>
        <v>-665467.43996284448</v>
      </c>
      <c r="AA46" s="28">
        <f t="shared" si="76"/>
        <v>-665467.43996284448</v>
      </c>
      <c r="AB46" s="28">
        <f t="shared" si="76"/>
        <v>-665467.43996284448</v>
      </c>
      <c r="AC46" s="28">
        <f t="shared" si="76"/>
        <v>-665467.43996284448</v>
      </c>
      <c r="AD46" s="28">
        <f t="shared" si="76"/>
        <v>-665467.43996284448</v>
      </c>
      <c r="AE46" s="28">
        <f t="shared" si="76"/>
        <v>-665467.43996284448</v>
      </c>
      <c r="AF46" s="28">
        <f t="shared" si="76"/>
        <v>-665467.43996284448</v>
      </c>
      <c r="AG46" s="28">
        <f t="shared" si="76"/>
        <v>-665467.43996284448</v>
      </c>
      <c r="AH46" s="28">
        <f t="shared" si="76"/>
        <v>-665467.43996284448</v>
      </c>
      <c r="AI46" s="28">
        <f t="shared" si="76"/>
        <v>-665467.43996284448</v>
      </c>
      <c r="AJ46" s="28">
        <f t="shared" si="76"/>
        <v>-665467.43996284448</v>
      </c>
      <c r="AK46" s="28">
        <f t="shared" si="76"/>
        <v>-665467.43996284448</v>
      </c>
      <c r="AL46" s="28">
        <f t="shared" si="76"/>
        <v>-665467.43996284448</v>
      </c>
      <c r="AM46" s="28">
        <f t="shared" si="76"/>
        <v>-665467.43996284448</v>
      </c>
      <c r="AN46" s="28"/>
      <c r="AO46" s="28"/>
      <c r="AP46" s="28"/>
      <c r="AQ46" s="28"/>
      <c r="AR46" s="28"/>
      <c r="AS46" s="28"/>
      <c r="AT46" s="28"/>
      <c r="AU46" s="28"/>
      <c r="AV46" s="28"/>
      <c r="AW46" s="28"/>
      <c r="AX46" s="28"/>
      <c r="AY46" s="28"/>
      <c r="BM46" s="28">
        <f t="shared" si="2"/>
        <v>-23956827.838662419</v>
      </c>
    </row>
    <row r="47" spans="1:65" x14ac:dyDescent="0.25">
      <c r="B47" s="27" t="s">
        <v>81</v>
      </c>
      <c r="C47" s="27"/>
      <c r="D47" s="28">
        <f>IFERROR(IF($C$5&gt;$C$3*25,0,IF($C$5&gt;4*$C$3,CUMPRINC($C$14,$A$42,$C$5,1,$A$42,0)*4.5%*1.19/12,CUMPRINC($C$14,$A$42,$C$5,1,$A$42,0)*7.5%/12)),"")</f>
        <v>-66937.499999999985</v>
      </c>
      <c r="E47" s="28">
        <f t="shared" ref="E47:AM47" si="77">IFERROR(IF($C$5&gt;$C$3*25,0,IF($C$5&gt;4*$C$3,CUMPRINC($C$14,$A$42,$C$5,1,$A$42,0)*4.5%*1.19/12,CUMPRINC($C$14,$A$42,$C$5,1,$A$42,0)*7.5%/12)),"")</f>
        <v>-66937.499999999985</v>
      </c>
      <c r="F47" s="28">
        <f t="shared" si="77"/>
        <v>-66937.499999999985</v>
      </c>
      <c r="G47" s="28">
        <f t="shared" si="77"/>
        <v>-66937.499999999985</v>
      </c>
      <c r="H47" s="28">
        <f t="shared" si="77"/>
        <v>-66937.499999999985</v>
      </c>
      <c r="I47" s="28">
        <f t="shared" si="77"/>
        <v>-66937.499999999985</v>
      </c>
      <c r="J47" s="28">
        <f t="shared" si="77"/>
        <v>-66937.499999999985</v>
      </c>
      <c r="K47" s="28">
        <f t="shared" si="77"/>
        <v>-66937.499999999985</v>
      </c>
      <c r="L47" s="28">
        <f t="shared" si="77"/>
        <v>-66937.499999999985</v>
      </c>
      <c r="M47" s="28">
        <f t="shared" si="77"/>
        <v>-66937.499999999985</v>
      </c>
      <c r="N47" s="28">
        <f t="shared" si="77"/>
        <v>-66937.499999999985</v>
      </c>
      <c r="O47" s="28">
        <f t="shared" si="77"/>
        <v>-66937.499999999985</v>
      </c>
      <c r="P47" s="28">
        <f t="shared" si="77"/>
        <v>-66937.499999999985</v>
      </c>
      <c r="Q47" s="28">
        <f t="shared" si="77"/>
        <v>-66937.499999999985</v>
      </c>
      <c r="R47" s="28">
        <f t="shared" si="77"/>
        <v>-66937.499999999985</v>
      </c>
      <c r="S47" s="28">
        <f t="shared" si="77"/>
        <v>-66937.499999999985</v>
      </c>
      <c r="T47" s="28">
        <f t="shared" si="77"/>
        <v>-66937.499999999985</v>
      </c>
      <c r="U47" s="28">
        <f t="shared" si="77"/>
        <v>-66937.499999999985</v>
      </c>
      <c r="V47" s="28">
        <f t="shared" si="77"/>
        <v>-66937.499999999985</v>
      </c>
      <c r="W47" s="28">
        <f t="shared" si="77"/>
        <v>-66937.499999999985</v>
      </c>
      <c r="X47" s="28">
        <f t="shared" si="77"/>
        <v>-66937.499999999985</v>
      </c>
      <c r="Y47" s="28">
        <f t="shared" si="77"/>
        <v>-66937.499999999985</v>
      </c>
      <c r="Z47" s="28">
        <f t="shared" si="77"/>
        <v>-66937.499999999985</v>
      </c>
      <c r="AA47" s="28">
        <f t="shared" si="77"/>
        <v>-66937.499999999985</v>
      </c>
      <c r="AB47" s="28">
        <f t="shared" si="77"/>
        <v>-66937.499999999985</v>
      </c>
      <c r="AC47" s="28">
        <f t="shared" si="77"/>
        <v>-66937.499999999985</v>
      </c>
      <c r="AD47" s="28">
        <f t="shared" si="77"/>
        <v>-66937.499999999985</v>
      </c>
      <c r="AE47" s="28">
        <f t="shared" si="77"/>
        <v>-66937.499999999985</v>
      </c>
      <c r="AF47" s="28">
        <f t="shared" si="77"/>
        <v>-66937.499999999985</v>
      </c>
      <c r="AG47" s="28">
        <f t="shared" si="77"/>
        <v>-66937.499999999985</v>
      </c>
      <c r="AH47" s="28">
        <f t="shared" si="77"/>
        <v>-66937.499999999985</v>
      </c>
      <c r="AI47" s="28">
        <f t="shared" si="77"/>
        <v>-66937.499999999985</v>
      </c>
      <c r="AJ47" s="28">
        <f t="shared" si="77"/>
        <v>-66937.499999999985</v>
      </c>
      <c r="AK47" s="28">
        <f t="shared" si="77"/>
        <v>-66937.499999999985</v>
      </c>
      <c r="AL47" s="28">
        <f t="shared" si="77"/>
        <v>-66937.499999999985</v>
      </c>
      <c r="AM47" s="28">
        <f t="shared" si="77"/>
        <v>-66937.499999999985</v>
      </c>
      <c r="AN47" s="28"/>
      <c r="AO47" s="28"/>
      <c r="AP47" s="28"/>
      <c r="AQ47" s="28"/>
      <c r="AR47" s="28"/>
      <c r="AS47" s="28"/>
      <c r="AT47" s="28"/>
      <c r="AU47" s="28"/>
      <c r="AV47" s="28"/>
      <c r="AW47" s="28"/>
      <c r="AX47" s="28"/>
      <c r="AY47" s="28"/>
      <c r="BM47" s="28">
        <f t="shared" si="2"/>
        <v>-2409749.9999999995</v>
      </c>
    </row>
    <row r="48" spans="1:65" x14ac:dyDescent="0.25">
      <c r="B48" s="27" t="s">
        <v>39</v>
      </c>
      <c r="C48" s="27"/>
      <c r="D48" s="28">
        <f>+SUM(D44:$AM44)+SUM(D45:$AM45)+SUM(D47:$AM47)</f>
        <v>-26366577.838662408</v>
      </c>
      <c r="E48" s="28">
        <f>+SUM(E44:$AM44)+SUM(E45:$AM45)+SUM(E47:$AM47)</f>
        <v>-25634172.898699559</v>
      </c>
      <c r="F48" s="28">
        <f>+SUM(F44:$AM44)+SUM(F45:$AM45)+SUM(F47:$AM47)</f>
        <v>-24901767.958736718</v>
      </c>
      <c r="G48" s="28">
        <f>+SUM(G44:$AM44)+SUM(G45:$AM45)+SUM(G47:$AM47)</f>
        <v>-24169363.018773869</v>
      </c>
      <c r="H48" s="28">
        <f>+SUM(H44:$AM44)+SUM(H45:$AM45)+SUM(H47:$AM47)</f>
        <v>-23436958.078811027</v>
      </c>
      <c r="I48" s="28">
        <f>+SUM(I44:$AM44)+SUM(I45:$AM45)+SUM(I47:$AM47)</f>
        <v>-22704553.138848178</v>
      </c>
      <c r="J48" s="28">
        <f>+SUM(J44:$AM44)+SUM(J45:$AM45)+SUM(J47:$AM47)</f>
        <v>-21972148.198885337</v>
      </c>
      <c r="K48" s="28">
        <f>+SUM(K44:$AM44)+SUM(K45:$AM45)+SUM(K47:$AM47)</f>
        <v>-21239743.258922491</v>
      </c>
      <c r="L48" s="28">
        <f>+SUM(L44:$AM44)+SUM(L45:$AM45)+SUM(L47:$AM47)</f>
        <v>-20507338.318959646</v>
      </c>
      <c r="M48" s="28">
        <f>+SUM(M44:$AM44)+SUM(M45:$AM45)+SUM(M47:$AM47)</f>
        <v>-19774933.378996804</v>
      </c>
      <c r="N48" s="28">
        <f>+SUM(N44:$AM44)+SUM(N45:$AM45)+SUM(N47:$AM47)</f>
        <v>-19042528.439033955</v>
      </c>
      <c r="O48" s="28">
        <f>+SUM(O44:$AM44)+SUM(O45:$AM45)+SUM(O47:$AM47)</f>
        <v>-18310123.499071114</v>
      </c>
      <c r="P48" s="28">
        <f>+SUM(P44:$AM44)+SUM(P45:$AM45)+SUM(P47:$AM47)</f>
        <v>-17577718.559108268</v>
      </c>
      <c r="Q48" s="28">
        <f>+SUM(Q44:$AM44)+SUM(Q45:$AM45)+SUM(Q47:$AM47)</f>
        <v>-16845313.619145423</v>
      </c>
      <c r="R48" s="28">
        <f>+SUM(R44:$AM44)+SUM(R45:$AM45)+SUM(R47:$AM47)</f>
        <v>-16112908.679182578</v>
      </c>
      <c r="S48" s="28">
        <f>+SUM(S44:$AM44)+SUM(S45:$AM45)+SUM(S47:$AM47)</f>
        <v>-15380503.739219734</v>
      </c>
      <c r="T48" s="28">
        <f>+SUM(T44:$AM44)+SUM(T45:$AM45)+SUM(T47:$AM47)</f>
        <v>-14648098.799256889</v>
      </c>
      <c r="U48" s="28">
        <f>+SUM(U44:$AM44)+SUM(U45:$AM45)+SUM(U47:$AM47)</f>
        <v>-13915693.859294044</v>
      </c>
      <c r="V48" s="28">
        <f>+SUM(V44:$AM44)+SUM(V45:$AM45)+SUM(V47:$AM47)</f>
        <v>-13183288.919331199</v>
      </c>
      <c r="W48" s="28">
        <f>+SUM(W44:$AM44)+SUM(W45:$AM45)+SUM(W47:$AM47)</f>
        <v>-12450883.979368355</v>
      </c>
      <c r="X48" s="28">
        <f>+SUM(X44:$AM44)+SUM(X45:$AM45)+SUM(X47:$AM47)</f>
        <v>-11718479.03940551</v>
      </c>
      <c r="Y48" s="28">
        <f>+SUM(Y44:$AM44)+SUM(Y45:$AM45)+SUM(Y47:$AM47)</f>
        <v>-10986074.099442668</v>
      </c>
      <c r="Z48" s="28">
        <f>+SUM(Z44:$AM44)+SUM(Z45:$AM45)+SUM(Z47:$AM47)</f>
        <v>-10253669.159479823</v>
      </c>
      <c r="AA48" s="28">
        <f>+SUM(AA44:$AM44)+SUM(AA45:$AM45)+SUM(AA47:$AM47)</f>
        <v>-9521264.2195169777</v>
      </c>
      <c r="AB48" s="28">
        <f>+SUM(AB44:$AM44)+SUM(AB45:$AM45)+SUM(AB47:$AM47)</f>
        <v>-8788859.2795541324</v>
      </c>
      <c r="AC48" s="28">
        <f>+SUM(AC44:$AM44)+SUM(AC45:$AM45)+SUM(AC47:$AM47)</f>
        <v>-8056454.3395912889</v>
      </c>
      <c r="AD48" s="28">
        <f>+SUM(AD44:$AM44)+SUM(AD45:$AM45)+SUM(AD47:$AM47)</f>
        <v>-7324049.3996284446</v>
      </c>
      <c r="AE48" s="28">
        <f>+SUM(AE44:$AM44)+SUM(AE45:$AM45)+SUM(AE47:$AM47)</f>
        <v>-6591644.4596656002</v>
      </c>
      <c r="AF48" s="28">
        <f>+SUM(AF44:$AM44)+SUM(AF45:$AM45)+SUM(AF47:$AM47)</f>
        <v>-5859239.5197027549</v>
      </c>
      <c r="AG48" s="28">
        <f>+SUM(AG44:$AM44)+SUM(AG45:$AM45)+SUM(AG47:$AM47)</f>
        <v>-5126834.5797399115</v>
      </c>
      <c r="AH48" s="28">
        <f>+SUM(AH44:$AM44)+SUM(AH45:$AM45)+SUM(AH47:$AM47)</f>
        <v>-4394429.6397770671</v>
      </c>
      <c r="AI48" s="28">
        <f>+SUM(AI44:$AM44)+SUM(AI45:$AM45)+SUM(AI47:$AM47)</f>
        <v>-3662024.6998142223</v>
      </c>
      <c r="AJ48" s="28">
        <f>+SUM(AJ44:$AM44)+SUM(AJ45:$AM45)+SUM(AJ47:$AM47)</f>
        <v>-2929619.7598513779</v>
      </c>
      <c r="AK48" s="28">
        <f>+SUM(AK44:$AM44)+SUM(AK45:$AM45)+SUM(AK47:$AM47)</f>
        <v>-2197214.8198885336</v>
      </c>
      <c r="AL48" s="28">
        <f>+SUM(AL44:$AM44)+SUM(AL45:$AM45)+SUM(AL47:$AM47)</f>
        <v>-1464809.8799256887</v>
      </c>
      <c r="AM48" s="28">
        <f>+SUM(AM44:$AM44)+SUM(AM45:$AM45)+SUM(AM47:$AM47)</f>
        <v>-732404.93996284448</v>
      </c>
      <c r="AN48" s="28"/>
      <c r="AO48" s="28"/>
      <c r="AP48" s="28"/>
      <c r="AQ48" s="28"/>
      <c r="AR48" s="28"/>
      <c r="AS48" s="28"/>
      <c r="AT48" s="28"/>
      <c r="AU48" s="28"/>
      <c r="AV48" s="28"/>
      <c r="AW48" s="28"/>
      <c r="AX48" s="28"/>
      <c r="AY48" s="28"/>
      <c r="BM48" s="28">
        <f t="shared" si="2"/>
        <v>-487781690.01525438</v>
      </c>
    </row>
    <row r="49" spans="1:65" x14ac:dyDescent="0.25">
      <c r="B49" s="27" t="s">
        <v>40</v>
      </c>
      <c r="C49" s="27"/>
      <c r="D49" s="28">
        <f t="shared" ref="D49:AM49" si="78">+D48*$C$7/1000000</f>
        <v>-31639.893406394891</v>
      </c>
      <c r="E49" s="28">
        <f t="shared" si="78"/>
        <v>-30761.007478439471</v>
      </c>
      <c r="F49" s="28">
        <f t="shared" si="78"/>
        <v>-29882.121550484062</v>
      </c>
      <c r="G49" s="28">
        <f t="shared" si="78"/>
        <v>-29003.235622528642</v>
      </c>
      <c r="H49" s="28">
        <f t="shared" si="78"/>
        <v>-28124.349694573229</v>
      </c>
      <c r="I49" s="28">
        <f t="shared" si="78"/>
        <v>-27245.463766617813</v>
      </c>
      <c r="J49" s="28">
        <f t="shared" si="78"/>
        <v>-26366.577838662404</v>
      </c>
      <c r="K49" s="28">
        <f t="shared" si="78"/>
        <v>-25487.691910706988</v>
      </c>
      <c r="L49" s="28">
        <f t="shared" si="78"/>
        <v>-24608.805982751575</v>
      </c>
      <c r="M49" s="28">
        <f t="shared" si="78"/>
        <v>-23729.920054796166</v>
      </c>
      <c r="N49" s="28">
        <f t="shared" si="78"/>
        <v>-22851.034126840746</v>
      </c>
      <c r="O49" s="28">
        <f t="shared" si="78"/>
        <v>-21972.148198885337</v>
      </c>
      <c r="P49" s="28">
        <f t="shared" si="78"/>
        <v>-21093.262270929925</v>
      </c>
      <c r="Q49" s="28">
        <f t="shared" si="78"/>
        <v>-20214.376342974505</v>
      </c>
      <c r="R49" s="28">
        <f t="shared" si="78"/>
        <v>-19335.490415019092</v>
      </c>
      <c r="S49" s="28">
        <f t="shared" si="78"/>
        <v>-18456.604487063683</v>
      </c>
      <c r="T49" s="28">
        <f t="shared" si="78"/>
        <v>-17577.718559108267</v>
      </c>
      <c r="U49" s="28">
        <f t="shared" si="78"/>
        <v>-16698.832631152854</v>
      </c>
      <c r="V49" s="28">
        <f t="shared" si="78"/>
        <v>-15819.94670319744</v>
      </c>
      <c r="W49" s="28">
        <f t="shared" si="78"/>
        <v>-14941.060775242026</v>
      </c>
      <c r="X49" s="28">
        <f t="shared" si="78"/>
        <v>-14062.174847286611</v>
      </c>
      <c r="Y49" s="28">
        <f t="shared" si="78"/>
        <v>-13183.288919331202</v>
      </c>
      <c r="Z49" s="28">
        <f t="shared" si="78"/>
        <v>-12304.402991375788</v>
      </c>
      <c r="AA49" s="28">
        <f t="shared" si="78"/>
        <v>-11425.517063420373</v>
      </c>
      <c r="AB49" s="28">
        <f t="shared" si="78"/>
        <v>-10546.631135464959</v>
      </c>
      <c r="AC49" s="28">
        <f t="shared" si="78"/>
        <v>-9667.7452075095462</v>
      </c>
      <c r="AD49" s="28">
        <f t="shared" si="78"/>
        <v>-8788.8592795541335</v>
      </c>
      <c r="AE49" s="28">
        <f t="shared" si="78"/>
        <v>-7909.9733515987209</v>
      </c>
      <c r="AF49" s="28">
        <f t="shared" si="78"/>
        <v>-7031.0874236433056</v>
      </c>
      <c r="AG49" s="28">
        <f t="shared" si="78"/>
        <v>-6152.2014956878938</v>
      </c>
      <c r="AH49" s="28">
        <f t="shared" si="78"/>
        <v>-5273.3155677324812</v>
      </c>
      <c r="AI49" s="28">
        <f t="shared" si="78"/>
        <v>-4394.4296397770668</v>
      </c>
      <c r="AJ49" s="28">
        <f t="shared" si="78"/>
        <v>-3515.5437118216532</v>
      </c>
      <c r="AK49" s="28">
        <f t="shared" si="78"/>
        <v>-2636.6577838662406</v>
      </c>
      <c r="AL49" s="28">
        <f t="shared" si="78"/>
        <v>-1757.7718559108264</v>
      </c>
      <c r="AM49" s="28">
        <f t="shared" si="78"/>
        <v>-878.88592795541331</v>
      </c>
      <c r="AN49" s="28"/>
      <c r="AO49" s="28"/>
      <c r="AP49" s="28"/>
      <c r="AQ49" s="28"/>
      <c r="AR49" s="28"/>
      <c r="AS49" s="28"/>
      <c r="AT49" s="28"/>
      <c r="AU49" s="28"/>
      <c r="AV49" s="28"/>
      <c r="AW49" s="28"/>
      <c r="AX49" s="28"/>
      <c r="AY49" s="28"/>
      <c r="BM49" s="28">
        <f t="shared" si="2"/>
        <v>-585338.02801830531</v>
      </c>
    </row>
    <row r="50" spans="1:65" ht="15.75" thickBot="1" x14ac:dyDescent="0.3">
      <c r="B50" s="27" t="s">
        <v>41</v>
      </c>
      <c r="C50" s="28">
        <f>+$C$5</f>
        <v>15000000</v>
      </c>
      <c r="D50" s="28">
        <f>IFERROR(+D49+D46+D47,"")</f>
        <v>-764044.83336923935</v>
      </c>
      <c r="E50" s="28">
        <f t="shared" ref="E50:AM50" si="79">IFERROR(+E49+E46+E47,"")</f>
        <v>-763165.94744128396</v>
      </c>
      <c r="F50" s="28">
        <f t="shared" si="79"/>
        <v>-762287.06151332858</v>
      </c>
      <c r="G50" s="28">
        <f t="shared" si="79"/>
        <v>-761408.17558537307</v>
      </c>
      <c r="H50" s="28">
        <f t="shared" si="79"/>
        <v>-760529.28965741768</v>
      </c>
      <c r="I50" s="28">
        <f t="shared" si="79"/>
        <v>-759650.4037294623</v>
      </c>
      <c r="J50" s="28">
        <f t="shared" si="79"/>
        <v>-758771.51780150691</v>
      </c>
      <c r="K50" s="28">
        <f t="shared" si="79"/>
        <v>-757892.63187355152</v>
      </c>
      <c r="L50" s="28">
        <f t="shared" si="79"/>
        <v>-757013.74594559602</v>
      </c>
      <c r="M50" s="28">
        <f t="shared" si="79"/>
        <v>-756134.86001764063</v>
      </c>
      <c r="N50" s="28">
        <f t="shared" si="79"/>
        <v>-755255.97408968525</v>
      </c>
      <c r="O50" s="28">
        <f t="shared" si="79"/>
        <v>-754377.08816172986</v>
      </c>
      <c r="P50" s="28">
        <f t="shared" si="79"/>
        <v>-753498.20223377435</v>
      </c>
      <c r="Q50" s="28">
        <f t="shared" si="79"/>
        <v>-752619.31630581897</v>
      </c>
      <c r="R50" s="28">
        <f t="shared" si="79"/>
        <v>-751740.43037786358</v>
      </c>
      <c r="S50" s="28">
        <f t="shared" si="79"/>
        <v>-750861.54444990819</v>
      </c>
      <c r="T50" s="28">
        <f t="shared" si="79"/>
        <v>-749982.65852195281</v>
      </c>
      <c r="U50" s="28">
        <f t="shared" si="79"/>
        <v>-749103.7725939973</v>
      </c>
      <c r="V50" s="28">
        <f t="shared" si="79"/>
        <v>-748224.88666604192</v>
      </c>
      <c r="W50" s="28">
        <f t="shared" si="79"/>
        <v>-747346.00073808653</v>
      </c>
      <c r="X50" s="28">
        <f t="shared" si="79"/>
        <v>-746467.11481013114</v>
      </c>
      <c r="Y50" s="28">
        <f t="shared" si="79"/>
        <v>-745588.22888217564</v>
      </c>
      <c r="Z50" s="28">
        <f t="shared" si="79"/>
        <v>-744709.34295422025</v>
      </c>
      <c r="AA50" s="28">
        <f t="shared" si="79"/>
        <v>-743830.45702626486</v>
      </c>
      <c r="AB50" s="28">
        <f t="shared" si="79"/>
        <v>-742951.57109830948</v>
      </c>
      <c r="AC50" s="28">
        <f t="shared" si="79"/>
        <v>-742072.68517035397</v>
      </c>
      <c r="AD50" s="28">
        <f t="shared" si="79"/>
        <v>-741193.79924239859</v>
      </c>
      <c r="AE50" s="28">
        <f t="shared" si="79"/>
        <v>-740314.9133144432</v>
      </c>
      <c r="AF50" s="28">
        <f t="shared" si="79"/>
        <v>-739436.02738648781</v>
      </c>
      <c r="AG50" s="28">
        <f t="shared" si="79"/>
        <v>-738557.14145853242</v>
      </c>
      <c r="AH50" s="28">
        <f t="shared" si="79"/>
        <v>-737678.25553057692</v>
      </c>
      <c r="AI50" s="28">
        <f t="shared" si="79"/>
        <v>-736799.36960262153</v>
      </c>
      <c r="AJ50" s="28">
        <f t="shared" si="79"/>
        <v>-735920.48367466615</v>
      </c>
      <c r="AK50" s="28">
        <f t="shared" si="79"/>
        <v>-735041.59774671076</v>
      </c>
      <c r="AL50" s="28">
        <f t="shared" si="79"/>
        <v>-734162.71181875526</v>
      </c>
      <c r="AM50" s="28">
        <f t="shared" si="79"/>
        <v>-733283.82589079987</v>
      </c>
      <c r="AN50" s="28"/>
      <c r="AO50" s="28"/>
      <c r="AP50" s="28"/>
      <c r="AQ50" s="28"/>
      <c r="AR50" s="28"/>
      <c r="AS50" s="28"/>
      <c r="AT50" s="28"/>
      <c r="AU50" s="28"/>
      <c r="AV50" s="28"/>
      <c r="AW50" s="28"/>
      <c r="AX50" s="28"/>
      <c r="AY50" s="28"/>
      <c r="BM50" s="28">
        <f t="shared" si="2"/>
        <v>-26951915.866680708</v>
      </c>
    </row>
    <row r="51" spans="1:65" ht="15.75" thickBot="1" x14ac:dyDescent="0.3">
      <c r="B51" s="51">
        <f>+(C51+1)^12-1</f>
        <v>0.53202666766414852</v>
      </c>
      <c r="C51" s="50">
        <f>+IRR(C50:AM50)</f>
        <v>3.6188720461024726E-2</v>
      </c>
    </row>
    <row r="53" spans="1:65" ht="18.75" x14ac:dyDescent="0.3">
      <c r="B53" s="30" t="s">
        <v>66</v>
      </c>
      <c r="C53" s="29">
        <v>0</v>
      </c>
      <c r="D53" s="29">
        <v>1</v>
      </c>
      <c r="E53" s="29">
        <f>+D53+1</f>
        <v>2</v>
      </c>
      <c r="F53" s="29">
        <f t="shared" ref="F53" si="80">+E53+1</f>
        <v>3</v>
      </c>
      <c r="G53" s="29">
        <f t="shared" ref="G53" si="81">+F53+1</f>
        <v>4</v>
      </c>
      <c r="H53" s="29">
        <f t="shared" ref="H53" si="82">+G53+1</f>
        <v>5</v>
      </c>
      <c r="I53" s="29">
        <f t="shared" ref="I53" si="83">+H53+1</f>
        <v>6</v>
      </c>
      <c r="J53" s="29">
        <f t="shared" ref="J53" si="84">+I53+1</f>
        <v>7</v>
      </c>
      <c r="K53" s="29">
        <f t="shared" ref="K53" si="85">+J53+1</f>
        <v>8</v>
      </c>
      <c r="L53" s="29">
        <f t="shared" ref="L53" si="86">+K53+1</f>
        <v>9</v>
      </c>
      <c r="M53" s="29">
        <f t="shared" ref="M53" si="87">+L53+1</f>
        <v>10</v>
      </c>
      <c r="N53" s="29">
        <f t="shared" ref="N53" si="88">+M53+1</f>
        <v>11</v>
      </c>
      <c r="O53" s="29">
        <f t="shared" ref="O53" si="89">+N53+1</f>
        <v>12</v>
      </c>
      <c r="P53" s="29">
        <f t="shared" ref="P53" si="90">+O53+1</f>
        <v>13</v>
      </c>
      <c r="Q53" s="29">
        <f t="shared" ref="Q53" si="91">+P53+1</f>
        <v>14</v>
      </c>
      <c r="R53" s="29">
        <f t="shared" ref="R53" si="92">+Q53+1</f>
        <v>15</v>
      </c>
      <c r="S53" s="29">
        <f t="shared" ref="S53" si="93">+R53+1</f>
        <v>16</v>
      </c>
      <c r="T53" s="29">
        <f t="shared" ref="T53" si="94">+S53+1</f>
        <v>17</v>
      </c>
      <c r="U53" s="29">
        <f t="shared" ref="U53" si="95">+T53+1</f>
        <v>18</v>
      </c>
      <c r="V53" s="29">
        <f t="shared" ref="V53" si="96">+U53+1</f>
        <v>19</v>
      </c>
      <c r="W53" s="29">
        <f t="shared" ref="W53" si="97">+V53+1</f>
        <v>20</v>
      </c>
      <c r="X53" s="29">
        <f t="shared" ref="X53" si="98">+W53+1</f>
        <v>21</v>
      </c>
      <c r="Y53" s="29">
        <f t="shared" ref="Y53" si="99">+X53+1</f>
        <v>22</v>
      </c>
      <c r="Z53" s="29">
        <f t="shared" ref="Z53" si="100">+Y53+1</f>
        <v>23</v>
      </c>
      <c r="AA53" s="29">
        <f t="shared" ref="AA53" si="101">+Z53+1</f>
        <v>24</v>
      </c>
      <c r="AB53" s="29">
        <f t="shared" ref="AB53" si="102">+AA53+1</f>
        <v>25</v>
      </c>
      <c r="AC53" s="29">
        <f t="shared" ref="AC53" si="103">+AB53+1</f>
        <v>26</v>
      </c>
      <c r="AD53" s="29">
        <f t="shared" ref="AD53" si="104">+AC53+1</f>
        <v>27</v>
      </c>
      <c r="AE53" s="29">
        <f t="shared" ref="AE53" si="105">+AD53+1</f>
        <v>28</v>
      </c>
      <c r="AF53" s="29">
        <f t="shared" ref="AF53" si="106">+AE53+1</f>
        <v>29</v>
      </c>
      <c r="AG53" s="29">
        <f t="shared" ref="AG53" si="107">+AF53+1</f>
        <v>30</v>
      </c>
      <c r="AH53" s="29">
        <f t="shared" ref="AH53" si="108">+AG53+1</f>
        <v>31</v>
      </c>
      <c r="AI53" s="29">
        <f t="shared" ref="AI53" si="109">+AH53+1</f>
        <v>32</v>
      </c>
      <c r="AJ53" s="29">
        <f t="shared" ref="AJ53" si="110">+AI53+1</f>
        <v>33</v>
      </c>
      <c r="AK53" s="29">
        <f t="shared" ref="AK53" si="111">+AJ53+1</f>
        <v>34</v>
      </c>
      <c r="AL53" s="29">
        <f t="shared" ref="AL53" si="112">+AK53+1</f>
        <v>35</v>
      </c>
      <c r="AM53" s="29">
        <f t="shared" ref="AM53" si="113">+AL53+1</f>
        <v>36</v>
      </c>
      <c r="AN53" s="29">
        <f t="shared" ref="AN53" si="114">+AM53+1</f>
        <v>37</v>
      </c>
      <c r="AO53" s="29">
        <f t="shared" ref="AO53" si="115">+AN53+1</f>
        <v>38</v>
      </c>
      <c r="AP53" s="29">
        <f t="shared" ref="AP53" si="116">+AO53+1</f>
        <v>39</v>
      </c>
      <c r="AQ53" s="29">
        <f t="shared" ref="AQ53" si="117">+AP53+1</f>
        <v>40</v>
      </c>
      <c r="AR53" s="29">
        <f t="shared" ref="AR53" si="118">+AQ53+1</f>
        <v>41</v>
      </c>
      <c r="AS53" s="29">
        <f t="shared" ref="AS53" si="119">+AR53+1</f>
        <v>42</v>
      </c>
      <c r="AT53" s="29">
        <f t="shared" ref="AT53" si="120">+AS53+1</f>
        <v>43</v>
      </c>
      <c r="AU53" s="29">
        <f t="shared" ref="AU53" si="121">+AT53+1</f>
        <v>44</v>
      </c>
      <c r="AV53" s="29">
        <f t="shared" ref="AV53" si="122">+AU53+1</f>
        <v>45</v>
      </c>
      <c r="AW53" s="29">
        <f t="shared" ref="AW53" si="123">+AV53+1</f>
        <v>46</v>
      </c>
      <c r="AX53" s="29">
        <f t="shared" ref="AX53" si="124">+AW53+1</f>
        <v>47</v>
      </c>
      <c r="AY53" s="29">
        <f t="shared" ref="AY53" si="125">+AX53+1</f>
        <v>48</v>
      </c>
      <c r="BM53" s="29"/>
    </row>
    <row r="54" spans="1:65" ht="18.75" x14ac:dyDescent="0.3">
      <c r="A54">
        <v>48</v>
      </c>
      <c r="B54" s="30" t="s">
        <v>1</v>
      </c>
      <c r="C54" s="29" t="s">
        <v>34</v>
      </c>
      <c r="D54" s="29" t="s">
        <v>10</v>
      </c>
      <c r="E54" s="29" t="s">
        <v>11</v>
      </c>
      <c r="F54" s="29" t="s">
        <v>12</v>
      </c>
      <c r="G54" s="29" t="s">
        <v>13</v>
      </c>
      <c r="H54" s="29" t="s">
        <v>14</v>
      </c>
      <c r="I54" s="29" t="s">
        <v>15</v>
      </c>
      <c r="J54" s="29" t="s">
        <v>16</v>
      </c>
      <c r="K54" s="29" t="s">
        <v>17</v>
      </c>
      <c r="L54" s="29" t="s">
        <v>18</v>
      </c>
      <c r="M54" s="29" t="s">
        <v>19</v>
      </c>
      <c r="N54" s="29" t="s">
        <v>20</v>
      </c>
      <c r="O54" s="29" t="s">
        <v>21</v>
      </c>
      <c r="P54" s="29" t="s">
        <v>22</v>
      </c>
      <c r="Q54" s="29" t="s">
        <v>23</v>
      </c>
      <c r="R54" s="29" t="s">
        <v>24</v>
      </c>
      <c r="S54" s="29" t="s">
        <v>25</v>
      </c>
      <c r="T54" s="29" t="s">
        <v>26</v>
      </c>
      <c r="U54" s="29" t="s">
        <v>27</v>
      </c>
      <c r="V54" s="29" t="s">
        <v>28</v>
      </c>
      <c r="W54" s="29" t="s">
        <v>29</v>
      </c>
      <c r="X54" s="29" t="s">
        <v>30</v>
      </c>
      <c r="Y54" s="29" t="s">
        <v>31</v>
      </c>
      <c r="Z54" s="29" t="s">
        <v>32</v>
      </c>
      <c r="AA54" s="29" t="s">
        <v>33</v>
      </c>
      <c r="AB54" s="29" t="s">
        <v>42</v>
      </c>
      <c r="AC54" s="29" t="s">
        <v>43</v>
      </c>
      <c r="AD54" s="29" t="s">
        <v>44</v>
      </c>
      <c r="AE54" s="29" t="s">
        <v>45</v>
      </c>
      <c r="AF54" s="29" t="s">
        <v>46</v>
      </c>
      <c r="AG54" s="29" t="s">
        <v>47</v>
      </c>
      <c r="AH54" s="29" t="s">
        <v>48</v>
      </c>
      <c r="AI54" s="29" t="s">
        <v>49</v>
      </c>
      <c r="AJ54" s="29" t="s">
        <v>50</v>
      </c>
      <c r="AK54" s="29" t="s">
        <v>51</v>
      </c>
      <c r="AL54" s="29" t="s">
        <v>52</v>
      </c>
      <c r="AM54" s="29" t="s">
        <v>53</v>
      </c>
      <c r="AN54" s="29" t="s">
        <v>87</v>
      </c>
      <c r="AO54" s="29" t="s">
        <v>88</v>
      </c>
      <c r="AP54" s="29" t="s">
        <v>89</v>
      </c>
      <c r="AQ54" s="29" t="s">
        <v>90</v>
      </c>
      <c r="AR54" s="29" t="s">
        <v>91</v>
      </c>
      <c r="AS54" s="29" t="s">
        <v>92</v>
      </c>
      <c r="AT54" s="29" t="s">
        <v>93</v>
      </c>
      <c r="AU54" s="29" t="s">
        <v>94</v>
      </c>
      <c r="AV54" s="29" t="s">
        <v>95</v>
      </c>
      <c r="AW54" s="29" t="s">
        <v>96</v>
      </c>
      <c r="AX54" s="29" t="s">
        <v>97</v>
      </c>
      <c r="AY54" s="29" t="s">
        <v>98</v>
      </c>
      <c r="BM54" s="29"/>
    </row>
    <row r="55" spans="1:65" x14ac:dyDescent="0.25">
      <c r="B55" s="27" t="s">
        <v>54</v>
      </c>
      <c r="C55" s="28">
        <f>+$C$5-$C$8</f>
        <v>14984530</v>
      </c>
      <c r="D55" s="28">
        <f>+C55+D57</f>
        <v>14832510.253698118</v>
      </c>
      <c r="E55" s="28">
        <f t="shared" ref="E55:AY55" si="126">+D55+E57</f>
        <v>14676242.29477565</v>
      </c>
      <c r="F55" s="28">
        <f t="shared" si="126"/>
        <v>14515607.40634937</v>
      </c>
      <c r="G55" s="28">
        <f t="shared" si="126"/>
        <v>14350483.553976502</v>
      </c>
      <c r="H55" s="28">
        <f t="shared" si="126"/>
        <v>14180745.292945057</v>
      </c>
      <c r="I55" s="28">
        <f t="shared" si="126"/>
        <v>14006263.672973398</v>
      </c>
      <c r="J55" s="28">
        <f t="shared" si="126"/>
        <v>13826906.140246617</v>
      </c>
      <c r="K55" s="28">
        <f t="shared" si="126"/>
        <v>13642536.436715301</v>
      </c>
      <c r="L55" s="28">
        <f t="shared" si="126"/>
        <v>13453014.496580195</v>
      </c>
      <c r="M55" s="28">
        <f t="shared" si="126"/>
        <v>13258196.33988411</v>
      </c>
      <c r="N55" s="28">
        <f t="shared" si="126"/>
        <v>13057933.963130245</v>
      </c>
      <c r="O55" s="28">
        <f t="shared" si="126"/>
        <v>12852075.226843817</v>
      </c>
      <c r="P55" s="28">
        <f t="shared" si="126"/>
        <v>12640463.739991598</v>
      </c>
      <c r="Q55" s="28">
        <f t="shared" si="126"/>
        <v>12422938.741171522</v>
      </c>
      <c r="R55" s="28">
        <f t="shared" si="126"/>
        <v>12199334.976482142</v>
      </c>
      <c r="S55" s="28">
        <f t="shared" si="126"/>
        <v>11969482.573979108</v>
      </c>
      <c r="T55" s="28">
        <f t="shared" si="126"/>
        <v>11733206.914623335</v>
      </c>
      <c r="U55" s="28">
        <f t="shared" si="126"/>
        <v>11490328.499622785</v>
      </c>
      <c r="V55" s="28">
        <f t="shared" si="126"/>
        <v>11240662.814067105</v>
      </c>
      <c r="W55" s="28">
        <f t="shared" si="126"/>
        <v>10984020.186751513</v>
      </c>
      <c r="X55" s="28">
        <f t="shared" si="126"/>
        <v>10720205.646083446</v>
      </c>
      <c r="Y55" s="28">
        <f t="shared" si="126"/>
        <v>10449018.771962497</v>
      </c>
      <c r="Z55" s="28">
        <f t="shared" si="126"/>
        <v>10170253.543521116</v>
      </c>
      <c r="AA55" s="28">
        <f t="shared" si="126"/>
        <v>9883698.1826104075</v>
      </c>
      <c r="AB55" s="28">
        <f t="shared" si="126"/>
        <v>9589134.9929121174</v>
      </c>
      <c r="AC55" s="28">
        <f t="shared" si="126"/>
        <v>9286340.1945545729</v>
      </c>
      <c r="AD55" s="28">
        <f t="shared" si="126"/>
        <v>8975083.7541069556</v>
      </c>
      <c r="AE55" s="28">
        <f t="shared" si="126"/>
        <v>8655129.209822733</v>
      </c>
      <c r="AF55" s="28">
        <f t="shared" si="126"/>
        <v>8326233.4919994967</v>
      </c>
      <c r="AG55" s="28">
        <f t="shared" si="126"/>
        <v>7988146.7383187311</v>
      </c>
      <c r="AH55" s="28">
        <f t="shared" si="126"/>
        <v>7640612.1040252233</v>
      </c>
      <c r="AI55" s="28">
        <f t="shared" si="126"/>
        <v>7283365.5668019187</v>
      </c>
      <c r="AJ55" s="28">
        <f t="shared" si="126"/>
        <v>6916135.7261919687</v>
      </c>
      <c r="AK55" s="28">
        <f t="shared" si="126"/>
        <v>6538643.5974156065</v>
      </c>
      <c r="AL55" s="28">
        <f t="shared" si="126"/>
        <v>6150602.3994252039</v>
      </c>
      <c r="AM55" s="28">
        <f t="shared" si="126"/>
        <v>5751717.3370374981</v>
      </c>
      <c r="AN55" s="28">
        <f t="shared" si="126"/>
        <v>5341685.3769774772</v>
      </c>
      <c r="AO55" s="28">
        <f t="shared" si="126"/>
        <v>4920195.0176637741</v>
      </c>
      <c r="AP55" s="28">
        <f t="shared" si="126"/>
        <v>4486926.0525606899</v>
      </c>
      <c r="AQ55" s="28">
        <f t="shared" si="126"/>
        <v>4041549.3269170513</v>
      </c>
      <c r="AR55" s="28">
        <f t="shared" si="126"/>
        <v>3583726.4877071064</v>
      </c>
      <c r="AS55" s="28">
        <f t="shared" si="126"/>
        <v>3113109.7265834794</v>
      </c>
      <c r="AT55" s="28">
        <f t="shared" si="126"/>
        <v>2629341.5156469163</v>
      </c>
      <c r="AU55" s="28">
        <f t="shared" si="126"/>
        <v>2132054.3358320757</v>
      </c>
      <c r="AV55" s="28">
        <f t="shared" si="126"/>
        <v>1620870.397703025</v>
      </c>
      <c r="AW55" s="28">
        <f t="shared" si="126"/>
        <v>1095401.3544463285</v>
      </c>
      <c r="AX55" s="28">
        <f t="shared" si="126"/>
        <v>555248.0068436875</v>
      </c>
      <c r="AY55" s="28">
        <f t="shared" si="126"/>
        <v>1.280568540096283E-9</v>
      </c>
      <c r="BM55" s="28">
        <f t="shared" si="2"/>
        <v>429177382.38047868</v>
      </c>
    </row>
    <row r="56" spans="1:65" x14ac:dyDescent="0.25">
      <c r="B56" s="27" t="s">
        <v>37</v>
      </c>
      <c r="C56" s="27"/>
      <c r="D56" s="28">
        <f>IFERROR(CUMIPMT($C$14,$A54,$C55,D53,D53,0),"")</f>
        <v>-418744.7421016678</v>
      </c>
      <c r="E56" s="28">
        <f t="shared" ref="E56:AY56" si="127">IFERROR(CUMIPMT($C$14,$A54,$C55,E53,E53,0),"")</f>
        <v>-414496.52948108228</v>
      </c>
      <c r="F56" s="28">
        <f t="shared" si="127"/>
        <v>-410129.59997727117</v>
      </c>
      <c r="G56" s="28">
        <f t="shared" si="127"/>
        <v>-405640.63603068143</v>
      </c>
      <c r="H56" s="28">
        <f t="shared" si="127"/>
        <v>-401026.22737210419</v>
      </c>
      <c r="I56" s="28">
        <f t="shared" si="127"/>
        <v>-396282.86843189062</v>
      </c>
      <c r="J56" s="28">
        <f t="shared" si="127"/>
        <v>-391406.95567676821</v>
      </c>
      <c r="K56" s="28">
        <f t="shared" si="127"/>
        <v>-386394.78487223398</v>
      </c>
      <c r="L56" s="28">
        <f t="shared" si="127"/>
        <v>-381242.54826844449</v>
      </c>
      <c r="M56" s="28">
        <f t="shared" si="127"/>
        <v>-375946.33170746575</v>
      </c>
      <c r="N56" s="28">
        <f t="shared" si="127"/>
        <v>-370502.11164968461</v>
      </c>
      <c r="O56" s="28">
        <f t="shared" si="127"/>
        <v>-364905.75211712241</v>
      </c>
      <c r="P56" s="28">
        <f t="shared" si="127"/>
        <v>-359153.00155132986</v>
      </c>
      <c r="Q56" s="28">
        <f t="shared" si="127"/>
        <v>-353239.4895834747</v>
      </c>
      <c r="R56" s="28">
        <f t="shared" si="127"/>
        <v>-347160.72371416958</v>
      </c>
      <c r="S56" s="28">
        <f t="shared" si="127"/>
        <v>-340912.08590051671</v>
      </c>
      <c r="T56" s="28">
        <f t="shared" si="127"/>
        <v>-334488.82904777722</v>
      </c>
      <c r="U56" s="28">
        <f t="shared" si="127"/>
        <v>-327886.0734029999</v>
      </c>
      <c r="V56" s="28">
        <f t="shared" si="127"/>
        <v>-321098.80284786958</v>
      </c>
      <c r="W56" s="28">
        <f t="shared" si="127"/>
        <v>-314121.86108795786</v>
      </c>
      <c r="X56" s="28">
        <f t="shared" si="127"/>
        <v>-306949.94773548289</v>
      </c>
      <c r="Y56" s="28">
        <f t="shared" si="127"/>
        <v>-299577.61428260047</v>
      </c>
      <c r="Z56" s="28">
        <f t="shared" si="127"/>
        <v>-291999.25996216905</v>
      </c>
      <c r="AA56" s="28">
        <f t="shared" si="127"/>
        <v>-284209.12749284244</v>
      </c>
      <c r="AB56" s="28">
        <f t="shared" si="127"/>
        <v>-276201.29870525922</v>
      </c>
      <c r="AC56" s="28">
        <f t="shared" si="127"/>
        <v>-267969.69004600495</v>
      </c>
      <c r="AD56" s="28">
        <f t="shared" si="127"/>
        <v>-259508.04795593227</v>
      </c>
      <c r="AE56" s="28">
        <f t="shared" si="127"/>
        <v>-250809.94411932741</v>
      </c>
      <c r="AF56" s="28">
        <f t="shared" si="127"/>
        <v>-241868.77058031387</v>
      </c>
      <c r="AG56" s="28">
        <f t="shared" si="127"/>
        <v>-232677.73472278396</v>
      </c>
      <c r="AH56" s="28">
        <f t="shared" si="127"/>
        <v>-223229.85411004245</v>
      </c>
      <c r="AI56" s="28">
        <f t="shared" si="127"/>
        <v>-213517.95118024538</v>
      </c>
      <c r="AJ56" s="28">
        <f t="shared" si="127"/>
        <v>-203534.64779360022</v>
      </c>
      <c r="AK56" s="28">
        <f t="shared" si="127"/>
        <v>-193272.35962718795</v>
      </c>
      <c r="AL56" s="28">
        <f t="shared" si="127"/>
        <v>-182723.29041314736</v>
      </c>
      <c r="AM56" s="28">
        <f t="shared" si="127"/>
        <v>-171879.42601584463</v>
      </c>
      <c r="AN56" s="28">
        <f t="shared" si="127"/>
        <v>-160732.5283435288</v>
      </c>
      <c r="AO56" s="28">
        <f t="shared" si="127"/>
        <v>-149274.12908984692</v>
      </c>
      <c r="AP56" s="28">
        <f t="shared" si="127"/>
        <v>-137495.52330046566</v>
      </c>
      <c r="AQ56" s="28">
        <f t="shared" si="127"/>
        <v>-125387.76275991165</v>
      </c>
      <c r="AR56" s="28">
        <f t="shared" si="127"/>
        <v>-112941.64919360488</v>
      </c>
      <c r="AS56" s="28">
        <f t="shared" si="127"/>
        <v>-100147.72727992316</v>
      </c>
      <c r="AT56" s="28">
        <f t="shared" si="127"/>
        <v>-86996.277466987085</v>
      </c>
      <c r="AU56" s="28">
        <f t="shared" si="127"/>
        <v>-73477.308588709508</v>
      </c>
      <c r="AV56" s="28">
        <f t="shared" si="127"/>
        <v>-59580.550274499459</v>
      </c>
      <c r="AW56" s="28">
        <f t="shared" si="127"/>
        <v>-45295.445146853453</v>
      </c>
      <c r="AX56" s="28">
        <f t="shared" si="127"/>
        <v>-30611.140800909023</v>
      </c>
      <c r="AY56" s="28">
        <f t="shared" si="127"/>
        <v>-15516.48155986378</v>
      </c>
      <c r="BM56" s="28">
        <f t="shared" si="2"/>
        <v>-12412165.443370396</v>
      </c>
    </row>
    <row r="57" spans="1:65" x14ac:dyDescent="0.25">
      <c r="B57" s="27" t="s">
        <v>36</v>
      </c>
      <c r="C57" s="27"/>
      <c r="D57" s="28">
        <f>IFERROR(CUMPRINC($C$14,$A54,$C55,D53,D53,0),"")</f>
        <v>-152019.7463018822</v>
      </c>
      <c r="E57" s="28">
        <f t="shared" ref="E57:AY57" si="128">IFERROR(CUMPRINC($C$14,$A54,$C55,E53,E53,0),"")</f>
        <v>-156267.95892246772</v>
      </c>
      <c r="F57" s="28">
        <f t="shared" si="128"/>
        <v>-160634.88842627883</v>
      </c>
      <c r="G57" s="28">
        <f t="shared" si="128"/>
        <v>-165123.85237286857</v>
      </c>
      <c r="H57" s="28">
        <f t="shared" si="128"/>
        <v>-169738.26103144581</v>
      </c>
      <c r="I57" s="28">
        <f t="shared" si="128"/>
        <v>-174481.61997165941</v>
      </c>
      <c r="J57" s="28">
        <f t="shared" si="128"/>
        <v>-179357.53272678176</v>
      </c>
      <c r="K57" s="28">
        <f t="shared" si="128"/>
        <v>-184369.70353131604</v>
      </c>
      <c r="L57" s="28">
        <f t="shared" si="128"/>
        <v>-189521.94013510551</v>
      </c>
      <c r="M57" s="28">
        <f t="shared" si="128"/>
        <v>-194818.15669608425</v>
      </c>
      <c r="N57" s="28">
        <f t="shared" si="128"/>
        <v>-200262.37675386542</v>
      </c>
      <c r="O57" s="28">
        <f t="shared" si="128"/>
        <v>-205858.73628642762</v>
      </c>
      <c r="P57" s="28">
        <f t="shared" si="128"/>
        <v>-211611.48685222017</v>
      </c>
      <c r="Q57" s="28">
        <f t="shared" si="128"/>
        <v>-217524.99882007527</v>
      </c>
      <c r="R57" s="28">
        <f t="shared" si="128"/>
        <v>-223603.76468938039</v>
      </c>
      <c r="S57" s="28">
        <f t="shared" si="128"/>
        <v>-229852.40250303326</v>
      </c>
      <c r="T57" s="28">
        <f t="shared" si="128"/>
        <v>-236275.6593557728</v>
      </c>
      <c r="U57" s="28">
        <f t="shared" si="128"/>
        <v>-242878.41500055013</v>
      </c>
      <c r="V57" s="28">
        <f t="shared" si="128"/>
        <v>-249665.68555568045</v>
      </c>
      <c r="W57" s="28">
        <f t="shared" si="128"/>
        <v>-256642.62731559217</v>
      </c>
      <c r="X57" s="28">
        <f t="shared" si="128"/>
        <v>-263814.54066806711</v>
      </c>
      <c r="Y57" s="28">
        <f t="shared" si="128"/>
        <v>-271186.87412094953</v>
      </c>
      <c r="Z57" s="28">
        <f t="shared" si="128"/>
        <v>-278765.22844138095</v>
      </c>
      <c r="AA57" s="28">
        <f t="shared" si="128"/>
        <v>-286555.36091070756</v>
      </c>
      <c r="AB57" s="28">
        <f t="shared" si="128"/>
        <v>-294563.18969829078</v>
      </c>
      <c r="AC57" s="28">
        <f t="shared" si="128"/>
        <v>-302794.79835754505</v>
      </c>
      <c r="AD57" s="28">
        <f t="shared" si="128"/>
        <v>-311256.44044761773</v>
      </c>
      <c r="AE57" s="28">
        <f t="shared" si="128"/>
        <v>-319954.54428422259</v>
      </c>
      <c r="AF57" s="28">
        <f t="shared" si="128"/>
        <v>-328895.71782323613</v>
      </c>
      <c r="AG57" s="28">
        <f t="shared" si="128"/>
        <v>-338086.75368076604</v>
      </c>
      <c r="AH57" s="28">
        <f t="shared" si="128"/>
        <v>-347534.63429350755</v>
      </c>
      <c r="AI57" s="28">
        <f t="shared" si="128"/>
        <v>-357246.53722330462</v>
      </c>
      <c r="AJ57" s="28">
        <f t="shared" si="128"/>
        <v>-367229.84060994978</v>
      </c>
      <c r="AK57" s="28">
        <f t="shared" si="128"/>
        <v>-377492.12877636205</v>
      </c>
      <c r="AL57" s="28">
        <f t="shared" si="128"/>
        <v>-388041.19799040264</v>
      </c>
      <c r="AM57" s="28">
        <f t="shared" si="128"/>
        <v>-398885.06238770537</v>
      </c>
      <c r="AN57" s="28">
        <f t="shared" si="128"/>
        <v>-410031.9600600212</v>
      </c>
      <c r="AO57" s="28">
        <f t="shared" si="128"/>
        <v>-421490.35931370308</v>
      </c>
      <c r="AP57" s="28">
        <f t="shared" si="128"/>
        <v>-433268.96510308434</v>
      </c>
      <c r="AQ57" s="28">
        <f t="shared" si="128"/>
        <v>-445376.72564363835</v>
      </c>
      <c r="AR57" s="28">
        <f t="shared" si="128"/>
        <v>-457822.83920994512</v>
      </c>
      <c r="AS57" s="28">
        <f t="shared" si="128"/>
        <v>-470616.76112362684</v>
      </c>
      <c r="AT57" s="28">
        <f t="shared" si="128"/>
        <v>-483768.21093656291</v>
      </c>
      <c r="AU57" s="28">
        <f t="shared" si="128"/>
        <v>-497287.17981484049</v>
      </c>
      <c r="AV57" s="28">
        <f t="shared" si="128"/>
        <v>-511183.93812905054</v>
      </c>
      <c r="AW57" s="28">
        <f t="shared" si="128"/>
        <v>-525469.04325669655</v>
      </c>
      <c r="AX57" s="28">
        <f t="shared" si="128"/>
        <v>-540153.34760264098</v>
      </c>
      <c r="AY57" s="28">
        <f t="shared" si="128"/>
        <v>-555248.00684368622</v>
      </c>
      <c r="BM57" s="28">
        <f t="shared" si="2"/>
        <v>-14984529.999999998</v>
      </c>
    </row>
    <row r="58" spans="1:65" x14ac:dyDescent="0.25">
      <c r="B58" s="27" t="s">
        <v>38</v>
      </c>
      <c r="C58" s="27"/>
      <c r="D58" s="28">
        <f>+SUM(D56:D57)</f>
        <v>-570764.48840355</v>
      </c>
      <c r="E58" s="28">
        <f t="shared" ref="E58:AY58" si="129">+SUM(E56:E57)</f>
        <v>-570764.48840355</v>
      </c>
      <c r="F58" s="28">
        <f t="shared" si="129"/>
        <v>-570764.48840355</v>
      </c>
      <c r="G58" s="28">
        <f t="shared" si="129"/>
        <v>-570764.48840355</v>
      </c>
      <c r="H58" s="28">
        <f t="shared" si="129"/>
        <v>-570764.48840355</v>
      </c>
      <c r="I58" s="28">
        <f t="shared" si="129"/>
        <v>-570764.48840355</v>
      </c>
      <c r="J58" s="28">
        <f t="shared" si="129"/>
        <v>-570764.48840355</v>
      </c>
      <c r="K58" s="28">
        <f t="shared" si="129"/>
        <v>-570764.48840355</v>
      </c>
      <c r="L58" s="28">
        <f t="shared" si="129"/>
        <v>-570764.48840355</v>
      </c>
      <c r="M58" s="28">
        <f t="shared" si="129"/>
        <v>-570764.48840355</v>
      </c>
      <c r="N58" s="28">
        <f t="shared" si="129"/>
        <v>-570764.48840355</v>
      </c>
      <c r="O58" s="28">
        <f t="shared" si="129"/>
        <v>-570764.48840355</v>
      </c>
      <c r="P58" s="28">
        <f t="shared" si="129"/>
        <v>-570764.48840355</v>
      </c>
      <c r="Q58" s="28">
        <f t="shared" si="129"/>
        <v>-570764.48840355</v>
      </c>
      <c r="R58" s="28">
        <f t="shared" si="129"/>
        <v>-570764.48840355</v>
      </c>
      <c r="S58" s="28">
        <f t="shared" si="129"/>
        <v>-570764.48840355</v>
      </c>
      <c r="T58" s="28">
        <f t="shared" si="129"/>
        <v>-570764.48840355</v>
      </c>
      <c r="U58" s="28">
        <f t="shared" si="129"/>
        <v>-570764.48840355</v>
      </c>
      <c r="V58" s="28">
        <f t="shared" si="129"/>
        <v>-570764.48840355</v>
      </c>
      <c r="W58" s="28">
        <f t="shared" si="129"/>
        <v>-570764.48840355</v>
      </c>
      <c r="X58" s="28">
        <f t="shared" si="129"/>
        <v>-570764.48840355</v>
      </c>
      <c r="Y58" s="28">
        <f t="shared" si="129"/>
        <v>-570764.48840355</v>
      </c>
      <c r="Z58" s="28">
        <f t="shared" si="129"/>
        <v>-570764.48840355</v>
      </c>
      <c r="AA58" s="28">
        <f t="shared" si="129"/>
        <v>-570764.48840355</v>
      </c>
      <c r="AB58" s="28">
        <f t="shared" si="129"/>
        <v>-570764.48840355</v>
      </c>
      <c r="AC58" s="28">
        <f t="shared" si="129"/>
        <v>-570764.48840355</v>
      </c>
      <c r="AD58" s="28">
        <f t="shared" si="129"/>
        <v>-570764.48840355</v>
      </c>
      <c r="AE58" s="28">
        <f t="shared" si="129"/>
        <v>-570764.48840355</v>
      </c>
      <c r="AF58" s="28">
        <f t="shared" si="129"/>
        <v>-570764.48840355</v>
      </c>
      <c r="AG58" s="28">
        <f t="shared" si="129"/>
        <v>-570764.48840355</v>
      </c>
      <c r="AH58" s="28">
        <f t="shared" si="129"/>
        <v>-570764.48840355</v>
      </c>
      <c r="AI58" s="28">
        <f t="shared" si="129"/>
        <v>-570764.48840355</v>
      </c>
      <c r="AJ58" s="28">
        <f t="shared" si="129"/>
        <v>-570764.48840355</v>
      </c>
      <c r="AK58" s="28">
        <f t="shared" si="129"/>
        <v>-570764.48840355</v>
      </c>
      <c r="AL58" s="28">
        <f t="shared" si="129"/>
        <v>-570764.48840355</v>
      </c>
      <c r="AM58" s="28">
        <f t="shared" si="129"/>
        <v>-570764.48840355</v>
      </c>
      <c r="AN58" s="28">
        <f t="shared" si="129"/>
        <v>-570764.48840355</v>
      </c>
      <c r="AO58" s="28">
        <f t="shared" si="129"/>
        <v>-570764.48840355</v>
      </c>
      <c r="AP58" s="28">
        <f t="shared" si="129"/>
        <v>-570764.48840355</v>
      </c>
      <c r="AQ58" s="28">
        <f t="shared" si="129"/>
        <v>-570764.48840355</v>
      </c>
      <c r="AR58" s="28">
        <f t="shared" si="129"/>
        <v>-570764.48840355</v>
      </c>
      <c r="AS58" s="28">
        <f t="shared" si="129"/>
        <v>-570764.48840355</v>
      </c>
      <c r="AT58" s="28">
        <f t="shared" si="129"/>
        <v>-570764.48840355</v>
      </c>
      <c r="AU58" s="28">
        <f t="shared" si="129"/>
        <v>-570764.48840355</v>
      </c>
      <c r="AV58" s="28">
        <f t="shared" si="129"/>
        <v>-570764.48840355</v>
      </c>
      <c r="AW58" s="28">
        <f t="shared" si="129"/>
        <v>-570764.48840355</v>
      </c>
      <c r="AX58" s="28">
        <f t="shared" si="129"/>
        <v>-570764.48840355</v>
      </c>
      <c r="AY58" s="28">
        <f t="shared" si="129"/>
        <v>-570764.48840355</v>
      </c>
      <c r="BM58" s="28">
        <f t="shared" si="2"/>
        <v>-27396695.443370417</v>
      </c>
    </row>
    <row r="59" spans="1:65" x14ac:dyDescent="0.25">
      <c r="B59" s="27" t="s">
        <v>81</v>
      </c>
      <c r="C59" s="27"/>
      <c r="D59" s="28">
        <f>IFERROR(IF($C$5&gt;$C$3*25,0,IF($C$5&gt;4*$C$3,CUMPRINC($C$14,$A$54,$C$5,1,$A$54,0)*4.5%*1.19/12,CUMPRINC($C$14,$A$54,$C$5,1,$A$54,0)*7.5%/12)),"")</f>
        <v>-66937.499999999985</v>
      </c>
      <c r="E59" s="28">
        <f t="shared" ref="E59:AY59" si="130">IFERROR(IF($C$5&gt;$C$3*25,0,IF($C$5&gt;4*$C$3,CUMPRINC($C$14,$A$54,$C$5,1,$A$54,0)*4.5%*1.19/12,CUMPRINC($C$14,$A$54,$C$5,1,$A$54,0)*7.5%/12)),"")</f>
        <v>-66937.499999999985</v>
      </c>
      <c r="F59" s="28">
        <f t="shared" si="130"/>
        <v>-66937.499999999985</v>
      </c>
      <c r="G59" s="28">
        <f t="shared" si="130"/>
        <v>-66937.499999999985</v>
      </c>
      <c r="H59" s="28">
        <f t="shared" si="130"/>
        <v>-66937.499999999985</v>
      </c>
      <c r="I59" s="28">
        <f t="shared" si="130"/>
        <v>-66937.499999999985</v>
      </c>
      <c r="J59" s="28">
        <f t="shared" si="130"/>
        <v>-66937.499999999985</v>
      </c>
      <c r="K59" s="28">
        <f t="shared" si="130"/>
        <v>-66937.499999999985</v>
      </c>
      <c r="L59" s="28">
        <f t="shared" si="130"/>
        <v>-66937.499999999985</v>
      </c>
      <c r="M59" s="28">
        <f t="shared" si="130"/>
        <v>-66937.499999999985</v>
      </c>
      <c r="N59" s="28">
        <f t="shared" si="130"/>
        <v>-66937.499999999985</v>
      </c>
      <c r="O59" s="28">
        <f t="shared" si="130"/>
        <v>-66937.499999999985</v>
      </c>
      <c r="P59" s="28">
        <f t="shared" si="130"/>
        <v>-66937.499999999985</v>
      </c>
      <c r="Q59" s="28">
        <f t="shared" si="130"/>
        <v>-66937.499999999985</v>
      </c>
      <c r="R59" s="28">
        <f t="shared" si="130"/>
        <v>-66937.499999999985</v>
      </c>
      <c r="S59" s="28">
        <f t="shared" si="130"/>
        <v>-66937.499999999985</v>
      </c>
      <c r="T59" s="28">
        <f t="shared" si="130"/>
        <v>-66937.499999999985</v>
      </c>
      <c r="U59" s="28">
        <f t="shared" si="130"/>
        <v>-66937.499999999985</v>
      </c>
      <c r="V59" s="28">
        <f t="shared" si="130"/>
        <v>-66937.499999999985</v>
      </c>
      <c r="W59" s="28">
        <f t="shared" si="130"/>
        <v>-66937.499999999985</v>
      </c>
      <c r="X59" s="28">
        <f t="shared" si="130"/>
        <v>-66937.499999999985</v>
      </c>
      <c r="Y59" s="28">
        <f t="shared" si="130"/>
        <v>-66937.499999999985</v>
      </c>
      <c r="Z59" s="28">
        <f t="shared" si="130"/>
        <v>-66937.499999999985</v>
      </c>
      <c r="AA59" s="28">
        <f t="shared" si="130"/>
        <v>-66937.499999999985</v>
      </c>
      <c r="AB59" s="28">
        <f t="shared" si="130"/>
        <v>-66937.499999999985</v>
      </c>
      <c r="AC59" s="28">
        <f t="shared" si="130"/>
        <v>-66937.499999999985</v>
      </c>
      <c r="AD59" s="28">
        <f t="shared" si="130"/>
        <v>-66937.499999999985</v>
      </c>
      <c r="AE59" s="28">
        <f t="shared" si="130"/>
        <v>-66937.499999999985</v>
      </c>
      <c r="AF59" s="28">
        <f t="shared" si="130"/>
        <v>-66937.499999999985</v>
      </c>
      <c r="AG59" s="28">
        <f t="shared" si="130"/>
        <v>-66937.499999999985</v>
      </c>
      <c r="AH59" s="28">
        <f t="shared" si="130"/>
        <v>-66937.499999999985</v>
      </c>
      <c r="AI59" s="28">
        <f t="shared" si="130"/>
        <v>-66937.499999999985</v>
      </c>
      <c r="AJ59" s="28">
        <f t="shared" si="130"/>
        <v>-66937.499999999985</v>
      </c>
      <c r="AK59" s="28">
        <f t="shared" si="130"/>
        <v>-66937.499999999985</v>
      </c>
      <c r="AL59" s="28">
        <f t="shared" si="130"/>
        <v>-66937.499999999985</v>
      </c>
      <c r="AM59" s="28">
        <f t="shared" si="130"/>
        <v>-66937.499999999985</v>
      </c>
      <c r="AN59" s="28">
        <f t="shared" si="130"/>
        <v>-66937.499999999985</v>
      </c>
      <c r="AO59" s="28">
        <f t="shared" si="130"/>
        <v>-66937.499999999985</v>
      </c>
      <c r="AP59" s="28">
        <f t="shared" si="130"/>
        <v>-66937.499999999985</v>
      </c>
      <c r="AQ59" s="28">
        <f t="shared" si="130"/>
        <v>-66937.499999999985</v>
      </c>
      <c r="AR59" s="28">
        <f t="shared" si="130"/>
        <v>-66937.499999999985</v>
      </c>
      <c r="AS59" s="28">
        <f t="shared" si="130"/>
        <v>-66937.499999999985</v>
      </c>
      <c r="AT59" s="28">
        <f t="shared" si="130"/>
        <v>-66937.499999999985</v>
      </c>
      <c r="AU59" s="28">
        <f t="shared" si="130"/>
        <v>-66937.499999999985</v>
      </c>
      <c r="AV59" s="28">
        <f t="shared" si="130"/>
        <v>-66937.499999999985</v>
      </c>
      <c r="AW59" s="28">
        <f t="shared" si="130"/>
        <v>-66937.499999999985</v>
      </c>
      <c r="AX59" s="28">
        <f t="shared" si="130"/>
        <v>-66937.499999999985</v>
      </c>
      <c r="AY59" s="28">
        <f t="shared" si="130"/>
        <v>-66937.499999999985</v>
      </c>
      <c r="BM59" s="28">
        <f t="shared" si="2"/>
        <v>-3212999.9999999995</v>
      </c>
    </row>
    <row r="60" spans="1:65" x14ac:dyDescent="0.25">
      <c r="B60" s="27" t="s">
        <v>39</v>
      </c>
      <c r="C60" s="27"/>
      <c r="D60" s="28">
        <f>+SUM(D56:$AY56)+SUM(D57:$AY57)+SUM(D59:$AY59)</f>
        <v>-30609695.443370394</v>
      </c>
      <c r="E60" s="28">
        <f>+SUM(E56:$AY56)+SUM(E57:$AY57)+SUM(E59:$AY59)</f>
        <v>-29971993.454966843</v>
      </c>
      <c r="F60" s="28">
        <f>+SUM(F56:$AY56)+SUM(F57:$AY57)+SUM(F59:$AY59)</f>
        <v>-29334291.466563299</v>
      </c>
      <c r="G60" s="28">
        <f>+SUM(G56:$AY56)+SUM(G57:$AY57)+SUM(G59:$AY59)</f>
        <v>-28696589.478159748</v>
      </c>
      <c r="H60" s="28">
        <f>+SUM(H56:$AY56)+SUM(H57:$AY57)+SUM(H59:$AY59)</f>
        <v>-28058887.489756197</v>
      </c>
      <c r="I60" s="28">
        <f>+SUM(I56:$AY56)+SUM(I57:$AY57)+SUM(I59:$AY59)</f>
        <v>-27421185.501352645</v>
      </c>
      <c r="J60" s="28">
        <f>+SUM(J56:$AY56)+SUM(J57:$AY57)+SUM(J59:$AY59)</f>
        <v>-26783483.512949098</v>
      </c>
      <c r="K60" s="28">
        <f>+SUM(K56:$AY56)+SUM(K57:$AY57)+SUM(K59:$AY59)</f>
        <v>-26145781.52454555</v>
      </c>
      <c r="L60" s="28">
        <f>+SUM(L56:$AY56)+SUM(L57:$AY57)+SUM(L59:$AY59)</f>
        <v>-25508079.536141999</v>
      </c>
      <c r="M60" s="28">
        <f>+SUM(M56:$AY56)+SUM(M57:$AY57)+SUM(M59:$AY59)</f>
        <v>-24870377.547738448</v>
      </c>
      <c r="N60" s="28">
        <f>+SUM(N56:$AY56)+SUM(N57:$AY57)+SUM(N59:$AY59)</f>
        <v>-24232675.559334904</v>
      </c>
      <c r="O60" s="28">
        <f>+SUM(O56:$AY56)+SUM(O57:$AY57)+SUM(O59:$AY59)</f>
        <v>-23594973.570931353</v>
      </c>
      <c r="P60" s="28">
        <f>+SUM(P56:$AY56)+SUM(P57:$AY57)+SUM(P59:$AY59)</f>
        <v>-22957271.582527801</v>
      </c>
      <c r="Q60" s="28">
        <f>+SUM(Q56:$AY56)+SUM(Q57:$AY57)+SUM(Q59:$AY59)</f>
        <v>-22319569.59412425</v>
      </c>
      <c r="R60" s="28">
        <f>+SUM(R56:$AY56)+SUM(R57:$AY57)+SUM(R59:$AY59)</f>
        <v>-21681867.605720699</v>
      </c>
      <c r="S60" s="28">
        <f>+SUM(S56:$AY56)+SUM(S57:$AY57)+SUM(S59:$AY59)</f>
        <v>-21044165.617317151</v>
      </c>
      <c r="T60" s="28">
        <f>+SUM(T56:$AY56)+SUM(T57:$AY57)+SUM(T59:$AY59)</f>
        <v>-20406463.6289136</v>
      </c>
      <c r="U60" s="28">
        <f>+SUM(U56:$AY56)+SUM(U57:$AY57)+SUM(U59:$AY59)</f>
        <v>-19768761.640510049</v>
      </c>
      <c r="V60" s="28">
        <f>+SUM(V56:$AY56)+SUM(V57:$AY57)+SUM(V59:$AY59)</f>
        <v>-19131059.652106501</v>
      </c>
      <c r="W60" s="28">
        <f>+SUM(W56:$AY56)+SUM(W57:$AY57)+SUM(W59:$AY59)</f>
        <v>-18493357.663702946</v>
      </c>
      <c r="X60" s="28">
        <f>+SUM(X56:$AY56)+SUM(X57:$AY57)+SUM(X59:$AY59)</f>
        <v>-17855655.675299399</v>
      </c>
      <c r="Y60" s="28">
        <f>+SUM(Y56:$AY56)+SUM(Y57:$AY57)+SUM(Y59:$AY59)</f>
        <v>-17217953.686895847</v>
      </c>
      <c r="Z60" s="28">
        <f>+SUM(Z56:$AY56)+SUM(Z57:$AY57)+SUM(Z59:$AY59)</f>
        <v>-16580251.698492302</v>
      </c>
      <c r="AA60" s="28">
        <f>+SUM(AA56:$AY56)+SUM(AA57:$AY57)+SUM(AA59:$AY59)</f>
        <v>-15942549.71008875</v>
      </c>
      <c r="AB60" s="28">
        <f>+SUM(AB56:$AY56)+SUM(AB57:$AY57)+SUM(AB59:$AY59)</f>
        <v>-15304847.721685201</v>
      </c>
      <c r="AC60" s="28">
        <f>+SUM(AC56:$AY56)+SUM(AC57:$AY57)+SUM(AC59:$AY59)</f>
        <v>-14667145.733281653</v>
      </c>
      <c r="AD60" s="28">
        <f>+SUM(AD56:$AY56)+SUM(AD57:$AY57)+SUM(AD59:$AY59)</f>
        <v>-14029443.744878102</v>
      </c>
      <c r="AE60" s="28">
        <f>+SUM(AE56:$AY56)+SUM(AE57:$AY57)+SUM(AE59:$AY59)</f>
        <v>-13391741.756474551</v>
      </c>
      <c r="AF60" s="28">
        <f>+SUM(AF56:$AY56)+SUM(AF57:$AY57)+SUM(AF59:$AY59)</f>
        <v>-12754039.768071001</v>
      </c>
      <c r="AG60" s="28">
        <f>+SUM(AG56:$AY56)+SUM(AG57:$AY57)+SUM(AG59:$AY59)</f>
        <v>-12116337.779667452</v>
      </c>
      <c r="AH60" s="28">
        <f>+SUM(AH56:$AY56)+SUM(AH57:$AY57)+SUM(AH59:$AY59)</f>
        <v>-11478635.791263901</v>
      </c>
      <c r="AI60" s="28">
        <f>+SUM(AI56:$AY56)+SUM(AI57:$AY57)+SUM(AI59:$AY59)</f>
        <v>-10840933.802860349</v>
      </c>
      <c r="AJ60" s="28">
        <f>+SUM(AJ56:$AY56)+SUM(AJ57:$AY57)+SUM(AJ59:$AY59)</f>
        <v>-10203231.8144568</v>
      </c>
      <c r="AK60" s="28">
        <f>+SUM(AK56:$AY56)+SUM(AK57:$AY57)+SUM(AK59:$AY59)</f>
        <v>-9565529.8260532506</v>
      </c>
      <c r="AL60" s="28">
        <f>+SUM(AL56:$AY56)+SUM(AL57:$AY57)+SUM(AL59:$AY59)</f>
        <v>-8927827.8376496993</v>
      </c>
      <c r="AM60" s="28">
        <f>+SUM(AM56:$AY56)+SUM(AM57:$AY57)+SUM(AM59:$AY59)</f>
        <v>-8290125.8492461499</v>
      </c>
      <c r="AN60" s="28">
        <f>+SUM(AN56:$AY56)+SUM(AN57:$AY57)+SUM(AN59:$AY59)</f>
        <v>-7652423.8608426005</v>
      </c>
      <c r="AO60" s="28">
        <f>+SUM(AO56:$AY56)+SUM(AO57:$AY57)+SUM(AO59:$AY59)</f>
        <v>-7014721.872439051</v>
      </c>
      <c r="AP60" s="28">
        <f>+SUM(AP56:$AY56)+SUM(AP57:$AY57)+SUM(AP59:$AY59)</f>
        <v>-6377019.8840355007</v>
      </c>
      <c r="AQ60" s="28">
        <f>+SUM(AQ56:$AY56)+SUM(AQ57:$AY57)+SUM(AQ59:$AY59)</f>
        <v>-5739317.8956319503</v>
      </c>
      <c r="AR60" s="28">
        <f>+SUM(AR56:$AY56)+SUM(AR57:$AY57)+SUM(AR59:$AY59)</f>
        <v>-5101615.9072284</v>
      </c>
      <c r="AS60" s="28">
        <f>+SUM(AS56:$AY56)+SUM(AS57:$AY57)+SUM(AS59:$AY59)</f>
        <v>-4463913.9188248497</v>
      </c>
      <c r="AT60" s="28">
        <f>+SUM(AT56:$AY56)+SUM(AT57:$AY57)+SUM(AT59:$AY59)</f>
        <v>-3826211.9304212998</v>
      </c>
      <c r="AU60" s="28">
        <f>+SUM(AU56:$AY56)+SUM(AU57:$AY57)+SUM(AU59:$AY59)</f>
        <v>-3188509.9420177503</v>
      </c>
      <c r="AV60" s="28">
        <f>+SUM(AV56:$AY56)+SUM(AV57:$AY57)+SUM(AV59:$AY59)</f>
        <v>-2550807.9536142</v>
      </c>
      <c r="AW60" s="28">
        <f>+SUM(AW56:$AY56)+SUM(AW57:$AY57)+SUM(AW59:$AY59)</f>
        <v>-1913105.9652106499</v>
      </c>
      <c r="AX60" s="28">
        <f>+SUM(AX56:$AY56)+SUM(AX57:$AY57)+SUM(AX59:$AY59)</f>
        <v>-1275403.9768071002</v>
      </c>
      <c r="AY60" s="28">
        <f>+SUM(AY56:$AY56)+SUM(AY57:$AY57)+SUM(AY59:$AY59)</f>
        <v>-637701.98840355</v>
      </c>
      <c r="BM60" s="28">
        <f t="shared" si="2"/>
        <v>-749937538.36257482</v>
      </c>
    </row>
    <row r="61" spans="1:65" x14ac:dyDescent="0.25">
      <c r="B61" s="27" t="s">
        <v>40</v>
      </c>
      <c r="C61" s="27"/>
      <c r="D61" s="28">
        <f t="shared" ref="D61:AY61" si="131">+D60*$C$7/1000000</f>
        <v>-36731.634532044474</v>
      </c>
      <c r="E61" s="28">
        <f t="shared" si="131"/>
        <v>-35966.392145960213</v>
      </c>
      <c r="F61" s="28">
        <f t="shared" si="131"/>
        <v>-35201.14975987596</v>
      </c>
      <c r="G61" s="28">
        <f t="shared" si="131"/>
        <v>-34435.907373791691</v>
      </c>
      <c r="H61" s="28">
        <f t="shared" si="131"/>
        <v>-33670.664987707438</v>
      </c>
      <c r="I61" s="28">
        <f t="shared" si="131"/>
        <v>-32905.42260162317</v>
      </c>
      <c r="J61" s="28">
        <f t="shared" si="131"/>
        <v>-32140.180215538916</v>
      </c>
      <c r="K61" s="28">
        <f t="shared" si="131"/>
        <v>-31374.937829454659</v>
      </c>
      <c r="L61" s="28">
        <f t="shared" si="131"/>
        <v>-30609.695443370398</v>
      </c>
      <c r="M61" s="28">
        <f t="shared" si="131"/>
        <v>-29844.453057286137</v>
      </c>
      <c r="N61" s="28">
        <f t="shared" si="131"/>
        <v>-29079.210671201887</v>
      </c>
      <c r="O61" s="28">
        <f t="shared" si="131"/>
        <v>-28313.968285117622</v>
      </c>
      <c r="P61" s="28">
        <f t="shared" si="131"/>
        <v>-27548.725899033365</v>
      </c>
      <c r="Q61" s="28">
        <f t="shared" si="131"/>
        <v>-26783.4835129491</v>
      </c>
      <c r="R61" s="28">
        <f t="shared" si="131"/>
        <v>-26018.241126864839</v>
      </c>
      <c r="S61" s="28">
        <f t="shared" si="131"/>
        <v>-25252.998740780582</v>
      </c>
      <c r="T61" s="28">
        <f t="shared" si="131"/>
        <v>-24487.756354696321</v>
      </c>
      <c r="U61" s="28">
        <f t="shared" si="131"/>
        <v>-23722.513968612056</v>
      </c>
      <c r="V61" s="28">
        <f t="shared" si="131"/>
        <v>-22957.271582527803</v>
      </c>
      <c r="W61" s="28">
        <f t="shared" si="131"/>
        <v>-22192.029196443535</v>
      </c>
      <c r="X61" s="28">
        <f t="shared" si="131"/>
        <v>-21426.786810359281</v>
      </c>
      <c r="Y61" s="28">
        <f t="shared" si="131"/>
        <v>-20661.544424275016</v>
      </c>
      <c r="Z61" s="28">
        <f t="shared" si="131"/>
        <v>-19896.302038190763</v>
      </c>
      <c r="AA61" s="28">
        <f t="shared" si="131"/>
        <v>-19131.059652106498</v>
      </c>
      <c r="AB61" s="28">
        <f t="shared" si="131"/>
        <v>-18365.817266022241</v>
      </c>
      <c r="AC61" s="28">
        <f t="shared" si="131"/>
        <v>-17600.574879937983</v>
      </c>
      <c r="AD61" s="28">
        <f t="shared" si="131"/>
        <v>-16835.332493853723</v>
      </c>
      <c r="AE61" s="28">
        <f t="shared" si="131"/>
        <v>-16070.09010776946</v>
      </c>
      <c r="AF61" s="28">
        <f t="shared" si="131"/>
        <v>-15304.847721685202</v>
      </c>
      <c r="AG61" s="28">
        <f t="shared" si="131"/>
        <v>-14539.605335600943</v>
      </c>
      <c r="AH61" s="28">
        <f t="shared" si="131"/>
        <v>-13774.362949516682</v>
      </c>
      <c r="AI61" s="28">
        <f t="shared" si="131"/>
        <v>-13009.12056343242</v>
      </c>
      <c r="AJ61" s="28">
        <f t="shared" si="131"/>
        <v>-12243.878177348161</v>
      </c>
      <c r="AK61" s="28">
        <f t="shared" si="131"/>
        <v>-11478.635791263901</v>
      </c>
      <c r="AL61" s="28">
        <f t="shared" si="131"/>
        <v>-10713.39340517964</v>
      </c>
      <c r="AM61" s="28">
        <f t="shared" si="131"/>
        <v>-9948.1510190953813</v>
      </c>
      <c r="AN61" s="28">
        <f t="shared" si="131"/>
        <v>-9182.9086330111204</v>
      </c>
      <c r="AO61" s="28">
        <f t="shared" si="131"/>
        <v>-8417.6662469268613</v>
      </c>
      <c r="AP61" s="28">
        <f t="shared" si="131"/>
        <v>-7652.4238608426012</v>
      </c>
      <c r="AQ61" s="28">
        <f t="shared" si="131"/>
        <v>-6887.1814747583412</v>
      </c>
      <c r="AR61" s="28">
        <f t="shared" si="131"/>
        <v>-6121.9390886740803</v>
      </c>
      <c r="AS61" s="28">
        <f t="shared" si="131"/>
        <v>-5356.6967025898202</v>
      </c>
      <c r="AT61" s="28">
        <f t="shared" si="131"/>
        <v>-4591.4543165055602</v>
      </c>
      <c r="AU61" s="28">
        <f t="shared" si="131"/>
        <v>-3826.2119304213006</v>
      </c>
      <c r="AV61" s="28">
        <f t="shared" si="131"/>
        <v>-3060.9695443370401</v>
      </c>
      <c r="AW61" s="28">
        <f t="shared" si="131"/>
        <v>-2295.7271582527801</v>
      </c>
      <c r="AX61" s="28">
        <f t="shared" si="131"/>
        <v>-1530.4847721685203</v>
      </c>
      <c r="AY61" s="28">
        <f t="shared" si="131"/>
        <v>-765.24238608426003</v>
      </c>
      <c r="BM61" s="28">
        <f t="shared" si="2"/>
        <v>-899925.04603508976</v>
      </c>
    </row>
    <row r="62" spans="1:65" ht="15.75" thickBot="1" x14ac:dyDescent="0.3">
      <c r="B62" s="27" t="s">
        <v>41</v>
      </c>
      <c r="C62" s="28">
        <f>+$C$5</f>
        <v>15000000</v>
      </c>
      <c r="D62" s="28">
        <f>IFERROR(+D61+D58+D59,"")</f>
        <v>-674433.62293559453</v>
      </c>
      <c r="E62" s="28">
        <f t="shared" ref="E62:AY62" si="132">IFERROR(+E61+E58+E59,"")</f>
        <v>-673668.38054951024</v>
      </c>
      <c r="F62" s="28">
        <f t="shared" si="132"/>
        <v>-672903.13816342596</v>
      </c>
      <c r="G62" s="28">
        <f t="shared" si="132"/>
        <v>-672137.89577734168</v>
      </c>
      <c r="H62" s="28">
        <f t="shared" si="132"/>
        <v>-671372.65339125739</v>
      </c>
      <c r="I62" s="28">
        <f t="shared" si="132"/>
        <v>-670607.41100517311</v>
      </c>
      <c r="J62" s="28">
        <f t="shared" si="132"/>
        <v>-669842.16861908894</v>
      </c>
      <c r="K62" s="28">
        <f t="shared" si="132"/>
        <v>-669076.92623300466</v>
      </c>
      <c r="L62" s="28">
        <f t="shared" si="132"/>
        <v>-668311.68384692038</v>
      </c>
      <c r="M62" s="28">
        <f t="shared" si="132"/>
        <v>-667546.4414608361</v>
      </c>
      <c r="N62" s="28">
        <f t="shared" si="132"/>
        <v>-666781.19907475193</v>
      </c>
      <c r="O62" s="28">
        <f t="shared" si="132"/>
        <v>-666015.95668866765</v>
      </c>
      <c r="P62" s="28">
        <f t="shared" si="132"/>
        <v>-665250.71430258336</v>
      </c>
      <c r="Q62" s="28">
        <f t="shared" si="132"/>
        <v>-664485.47191649908</v>
      </c>
      <c r="R62" s="28">
        <f t="shared" si="132"/>
        <v>-663720.2295304148</v>
      </c>
      <c r="S62" s="28">
        <f t="shared" si="132"/>
        <v>-662954.98714433063</v>
      </c>
      <c r="T62" s="28">
        <f t="shared" si="132"/>
        <v>-662189.74475824635</v>
      </c>
      <c r="U62" s="28">
        <f t="shared" si="132"/>
        <v>-661424.50237216207</v>
      </c>
      <c r="V62" s="28">
        <f t="shared" si="132"/>
        <v>-660659.25998607778</v>
      </c>
      <c r="W62" s="28">
        <f t="shared" si="132"/>
        <v>-659894.0175999935</v>
      </c>
      <c r="X62" s="28">
        <f t="shared" si="132"/>
        <v>-659128.77521390934</v>
      </c>
      <c r="Y62" s="28">
        <f t="shared" si="132"/>
        <v>-658363.53282782505</v>
      </c>
      <c r="Z62" s="28">
        <f t="shared" si="132"/>
        <v>-657598.29044174077</v>
      </c>
      <c r="AA62" s="28">
        <f t="shared" si="132"/>
        <v>-656833.04805565649</v>
      </c>
      <c r="AB62" s="28">
        <f t="shared" si="132"/>
        <v>-656067.8056695722</v>
      </c>
      <c r="AC62" s="28">
        <f t="shared" si="132"/>
        <v>-655302.56328348804</v>
      </c>
      <c r="AD62" s="28">
        <f t="shared" si="132"/>
        <v>-654537.32089740376</v>
      </c>
      <c r="AE62" s="28">
        <f t="shared" si="132"/>
        <v>-653772.07851131947</v>
      </c>
      <c r="AF62" s="28">
        <f t="shared" si="132"/>
        <v>-653006.83612523519</v>
      </c>
      <c r="AG62" s="28">
        <f t="shared" si="132"/>
        <v>-652241.59373915091</v>
      </c>
      <c r="AH62" s="28">
        <f t="shared" si="132"/>
        <v>-651476.35135306674</v>
      </c>
      <c r="AI62" s="28">
        <f t="shared" si="132"/>
        <v>-650711.10896698246</v>
      </c>
      <c r="AJ62" s="28">
        <f t="shared" si="132"/>
        <v>-649945.86658089818</v>
      </c>
      <c r="AK62" s="28">
        <f t="shared" si="132"/>
        <v>-649180.62419481389</v>
      </c>
      <c r="AL62" s="28">
        <f t="shared" si="132"/>
        <v>-648415.38180872961</v>
      </c>
      <c r="AM62" s="28">
        <f t="shared" si="132"/>
        <v>-647650.13942264533</v>
      </c>
      <c r="AN62" s="28">
        <f t="shared" si="132"/>
        <v>-646884.89703656116</v>
      </c>
      <c r="AO62" s="28">
        <f t="shared" si="132"/>
        <v>-646119.65465047688</v>
      </c>
      <c r="AP62" s="28">
        <f t="shared" si="132"/>
        <v>-645354.41226439259</v>
      </c>
      <c r="AQ62" s="28">
        <f t="shared" si="132"/>
        <v>-644589.16987830831</v>
      </c>
      <c r="AR62" s="28">
        <f t="shared" si="132"/>
        <v>-643823.92749222403</v>
      </c>
      <c r="AS62" s="28">
        <f t="shared" si="132"/>
        <v>-643058.68510613986</v>
      </c>
      <c r="AT62" s="28">
        <f t="shared" si="132"/>
        <v>-642293.44272005558</v>
      </c>
      <c r="AU62" s="28">
        <f t="shared" si="132"/>
        <v>-641528.2003339713</v>
      </c>
      <c r="AV62" s="28">
        <f t="shared" si="132"/>
        <v>-640762.95794788701</v>
      </c>
      <c r="AW62" s="28">
        <f t="shared" si="132"/>
        <v>-639997.71556180273</v>
      </c>
      <c r="AX62" s="28">
        <f t="shared" si="132"/>
        <v>-639232.47317571857</v>
      </c>
      <c r="AY62" s="28">
        <f t="shared" si="132"/>
        <v>-638467.23078963428</v>
      </c>
      <c r="BM62" s="28">
        <f t="shared" si="2"/>
        <v>-31509620.489405494</v>
      </c>
    </row>
    <row r="63" spans="1:65" ht="15.75" thickBot="1" x14ac:dyDescent="0.3">
      <c r="B63" s="51">
        <f>+(C63+1)^12-1</f>
        <v>0.52924296921452285</v>
      </c>
      <c r="C63" s="50">
        <f>+IRR(C62:AY62)</f>
        <v>3.6031693066741921E-2</v>
      </c>
    </row>
    <row r="65" spans="1:76" ht="18.75" x14ac:dyDescent="0.3">
      <c r="B65" s="30" t="s">
        <v>66</v>
      </c>
      <c r="C65" s="29">
        <v>0</v>
      </c>
      <c r="D65" s="29">
        <v>1</v>
      </c>
      <c r="E65" s="29">
        <f>+D65+1</f>
        <v>2</v>
      </c>
      <c r="F65" s="29">
        <f t="shared" ref="F65" si="133">+E65+1</f>
        <v>3</v>
      </c>
      <c r="G65" s="29">
        <f t="shared" ref="G65" si="134">+F65+1</f>
        <v>4</v>
      </c>
      <c r="H65" s="29">
        <f t="shared" ref="H65" si="135">+G65+1</f>
        <v>5</v>
      </c>
      <c r="I65" s="29">
        <f t="shared" ref="I65" si="136">+H65+1</f>
        <v>6</v>
      </c>
      <c r="J65" s="29">
        <f t="shared" ref="J65" si="137">+I65+1</f>
        <v>7</v>
      </c>
      <c r="K65" s="29">
        <f t="shared" ref="K65" si="138">+J65+1</f>
        <v>8</v>
      </c>
      <c r="L65" s="29">
        <f t="shared" ref="L65" si="139">+K65+1</f>
        <v>9</v>
      </c>
      <c r="M65" s="29">
        <f t="shared" ref="M65" si="140">+L65+1</f>
        <v>10</v>
      </c>
      <c r="N65" s="29">
        <f t="shared" ref="N65" si="141">+M65+1</f>
        <v>11</v>
      </c>
      <c r="O65" s="29">
        <f t="shared" ref="O65" si="142">+N65+1</f>
        <v>12</v>
      </c>
      <c r="P65" s="29">
        <f t="shared" ref="P65" si="143">+O65+1</f>
        <v>13</v>
      </c>
      <c r="Q65" s="29">
        <f t="shared" ref="Q65" si="144">+P65+1</f>
        <v>14</v>
      </c>
      <c r="R65" s="29">
        <f t="shared" ref="R65" si="145">+Q65+1</f>
        <v>15</v>
      </c>
      <c r="S65" s="29">
        <f t="shared" ref="S65" si="146">+R65+1</f>
        <v>16</v>
      </c>
      <c r="T65" s="29">
        <f t="shared" ref="T65" si="147">+S65+1</f>
        <v>17</v>
      </c>
      <c r="U65" s="29">
        <f t="shared" ref="U65" si="148">+T65+1</f>
        <v>18</v>
      </c>
      <c r="V65" s="29">
        <f t="shared" ref="V65" si="149">+U65+1</f>
        <v>19</v>
      </c>
      <c r="W65" s="29">
        <f t="shared" ref="W65" si="150">+V65+1</f>
        <v>20</v>
      </c>
      <c r="X65" s="29">
        <f t="shared" ref="X65" si="151">+W65+1</f>
        <v>21</v>
      </c>
      <c r="Y65" s="29">
        <f t="shared" ref="Y65" si="152">+X65+1</f>
        <v>22</v>
      </c>
      <c r="Z65" s="29">
        <f t="shared" ref="Z65" si="153">+Y65+1</f>
        <v>23</v>
      </c>
      <c r="AA65" s="29">
        <f t="shared" ref="AA65" si="154">+Z65+1</f>
        <v>24</v>
      </c>
      <c r="AB65" s="29">
        <f t="shared" ref="AB65" si="155">+AA65+1</f>
        <v>25</v>
      </c>
      <c r="AC65" s="29">
        <f t="shared" ref="AC65" si="156">+AB65+1</f>
        <v>26</v>
      </c>
      <c r="AD65" s="29">
        <f t="shared" ref="AD65" si="157">+AC65+1</f>
        <v>27</v>
      </c>
      <c r="AE65" s="29">
        <f t="shared" ref="AE65" si="158">+AD65+1</f>
        <v>28</v>
      </c>
      <c r="AF65" s="29">
        <f t="shared" ref="AF65" si="159">+AE65+1</f>
        <v>29</v>
      </c>
      <c r="AG65" s="29">
        <f t="shared" ref="AG65" si="160">+AF65+1</f>
        <v>30</v>
      </c>
      <c r="AH65" s="29">
        <f t="shared" ref="AH65" si="161">+AG65+1</f>
        <v>31</v>
      </c>
      <c r="AI65" s="29">
        <f t="shared" ref="AI65" si="162">+AH65+1</f>
        <v>32</v>
      </c>
      <c r="AJ65" s="29">
        <f t="shared" ref="AJ65" si="163">+AI65+1</f>
        <v>33</v>
      </c>
      <c r="AK65" s="29">
        <f t="shared" ref="AK65" si="164">+AJ65+1</f>
        <v>34</v>
      </c>
      <c r="AL65" s="29">
        <f t="shared" ref="AL65" si="165">+AK65+1</f>
        <v>35</v>
      </c>
      <c r="AM65" s="29">
        <f t="shared" ref="AM65" si="166">+AL65+1</f>
        <v>36</v>
      </c>
      <c r="AN65" s="29">
        <f t="shared" ref="AN65" si="167">+AM65+1</f>
        <v>37</v>
      </c>
      <c r="AO65" s="29">
        <f t="shared" ref="AO65" si="168">+AN65+1</f>
        <v>38</v>
      </c>
      <c r="AP65" s="29">
        <f t="shared" ref="AP65" si="169">+AO65+1</f>
        <v>39</v>
      </c>
      <c r="AQ65" s="29">
        <f t="shared" ref="AQ65" si="170">+AP65+1</f>
        <v>40</v>
      </c>
      <c r="AR65" s="29">
        <f t="shared" ref="AR65" si="171">+AQ65+1</f>
        <v>41</v>
      </c>
      <c r="AS65" s="29">
        <f t="shared" ref="AS65" si="172">+AR65+1</f>
        <v>42</v>
      </c>
      <c r="AT65" s="29">
        <f t="shared" ref="AT65" si="173">+AS65+1</f>
        <v>43</v>
      </c>
      <c r="AU65" s="29">
        <f t="shared" ref="AU65" si="174">+AT65+1</f>
        <v>44</v>
      </c>
      <c r="AV65" s="29">
        <f t="shared" ref="AV65" si="175">+AU65+1</f>
        <v>45</v>
      </c>
      <c r="AW65" s="29">
        <f t="shared" ref="AW65" si="176">+AV65+1</f>
        <v>46</v>
      </c>
      <c r="AX65" s="29">
        <f t="shared" ref="AX65" si="177">+AW65+1</f>
        <v>47</v>
      </c>
      <c r="AY65" s="29">
        <f t="shared" ref="AY65" si="178">+AX65+1</f>
        <v>48</v>
      </c>
      <c r="AZ65" s="29">
        <f t="shared" ref="AZ65" si="179">+AY65+1</f>
        <v>49</v>
      </c>
      <c r="BA65" s="29">
        <f t="shared" ref="BA65" si="180">+AZ65+1</f>
        <v>50</v>
      </c>
      <c r="BB65" s="29">
        <f t="shared" ref="BB65" si="181">+BA65+1</f>
        <v>51</v>
      </c>
      <c r="BC65" s="29">
        <f t="shared" ref="BC65" si="182">+BB65+1</f>
        <v>52</v>
      </c>
      <c r="BD65" s="29">
        <f t="shared" ref="BD65" si="183">+BC65+1</f>
        <v>53</v>
      </c>
      <c r="BE65" s="29">
        <f t="shared" ref="BE65" si="184">+BD65+1</f>
        <v>54</v>
      </c>
      <c r="BF65" s="29">
        <f t="shared" ref="BF65" si="185">+BE65+1</f>
        <v>55</v>
      </c>
      <c r="BG65" s="29">
        <f t="shared" ref="BG65" si="186">+BF65+1</f>
        <v>56</v>
      </c>
      <c r="BH65" s="29">
        <f t="shared" ref="BH65" si="187">+BG65+1</f>
        <v>57</v>
      </c>
      <c r="BI65" s="29">
        <f t="shared" ref="BI65" si="188">+BH65+1</f>
        <v>58</v>
      </c>
      <c r="BJ65" s="29">
        <f t="shared" ref="BJ65" si="189">+BI65+1</f>
        <v>59</v>
      </c>
      <c r="BK65" s="29">
        <f t="shared" ref="BK65" si="190">+BJ65+1</f>
        <v>60</v>
      </c>
      <c r="BL65" s="29"/>
      <c r="BM65" s="29"/>
      <c r="BN65" s="29"/>
      <c r="BO65" s="29"/>
      <c r="BP65" s="29"/>
      <c r="BQ65" s="29"/>
      <c r="BR65" s="29"/>
      <c r="BS65" s="29"/>
      <c r="BT65" s="29"/>
      <c r="BU65" s="29"/>
      <c r="BV65" s="29"/>
      <c r="BW65" s="29"/>
      <c r="BX65" s="29"/>
    </row>
    <row r="66" spans="1:76" ht="18.75" x14ac:dyDescent="0.3">
      <c r="A66">
        <v>60</v>
      </c>
      <c r="B66" s="30" t="s">
        <v>1</v>
      </c>
      <c r="C66" s="29" t="s">
        <v>34</v>
      </c>
      <c r="D66" s="29" t="s">
        <v>10</v>
      </c>
      <c r="E66" s="29" t="s">
        <v>11</v>
      </c>
      <c r="F66" s="29" t="s">
        <v>12</v>
      </c>
      <c r="G66" s="29" t="s">
        <v>13</v>
      </c>
      <c r="H66" s="29" t="s">
        <v>14</v>
      </c>
      <c r="I66" s="29" t="s">
        <v>15</v>
      </c>
      <c r="J66" s="29" t="s">
        <v>16</v>
      </c>
      <c r="K66" s="29" t="s">
        <v>17</v>
      </c>
      <c r="L66" s="29" t="s">
        <v>18</v>
      </c>
      <c r="M66" s="29" t="s">
        <v>19</v>
      </c>
      <c r="N66" s="29" t="s">
        <v>20</v>
      </c>
      <c r="O66" s="29" t="s">
        <v>21</v>
      </c>
      <c r="P66" s="29" t="s">
        <v>22</v>
      </c>
      <c r="Q66" s="29" t="s">
        <v>23</v>
      </c>
      <c r="R66" s="29" t="s">
        <v>24</v>
      </c>
      <c r="S66" s="29" t="s">
        <v>25</v>
      </c>
      <c r="T66" s="29" t="s">
        <v>26</v>
      </c>
      <c r="U66" s="29" t="s">
        <v>27</v>
      </c>
      <c r="V66" s="29" t="s">
        <v>28</v>
      </c>
      <c r="W66" s="29" t="s">
        <v>29</v>
      </c>
      <c r="X66" s="29" t="s">
        <v>30</v>
      </c>
      <c r="Y66" s="29" t="s">
        <v>31</v>
      </c>
      <c r="Z66" s="29" t="s">
        <v>32</v>
      </c>
      <c r="AA66" s="29" t="s">
        <v>33</v>
      </c>
      <c r="AB66" s="29" t="s">
        <v>42</v>
      </c>
      <c r="AC66" s="29" t="s">
        <v>43</v>
      </c>
      <c r="AD66" s="29" t="s">
        <v>44</v>
      </c>
      <c r="AE66" s="29" t="s">
        <v>45</v>
      </c>
      <c r="AF66" s="29" t="s">
        <v>46</v>
      </c>
      <c r="AG66" s="29" t="s">
        <v>47</v>
      </c>
      <c r="AH66" s="29" t="s">
        <v>48</v>
      </c>
      <c r="AI66" s="29" t="s">
        <v>49</v>
      </c>
      <c r="AJ66" s="29" t="s">
        <v>50</v>
      </c>
      <c r="AK66" s="29" t="s">
        <v>51</v>
      </c>
      <c r="AL66" s="29" t="s">
        <v>52</v>
      </c>
      <c r="AM66" s="29" t="s">
        <v>53</v>
      </c>
      <c r="AN66" s="29" t="s">
        <v>87</v>
      </c>
      <c r="AO66" s="29" t="s">
        <v>88</v>
      </c>
      <c r="AP66" s="29" t="s">
        <v>89</v>
      </c>
      <c r="AQ66" s="29" t="s">
        <v>90</v>
      </c>
      <c r="AR66" s="29" t="s">
        <v>91</v>
      </c>
      <c r="AS66" s="29" t="s">
        <v>92</v>
      </c>
      <c r="AT66" s="29" t="s">
        <v>93</v>
      </c>
      <c r="AU66" s="29" t="s">
        <v>94</v>
      </c>
      <c r="AV66" s="29" t="s">
        <v>95</v>
      </c>
      <c r="AW66" s="29" t="s">
        <v>96</v>
      </c>
      <c r="AX66" s="29" t="s">
        <v>97</v>
      </c>
      <c r="AY66" s="29" t="s">
        <v>98</v>
      </c>
      <c r="AZ66" s="29"/>
      <c r="BA66" s="29"/>
      <c r="BB66" s="29"/>
      <c r="BC66" s="29"/>
      <c r="BD66" s="29"/>
      <c r="BE66" s="29"/>
      <c r="BF66" s="29"/>
      <c r="BG66" s="29"/>
      <c r="BH66" s="29"/>
      <c r="BI66" s="29"/>
      <c r="BJ66" s="29"/>
      <c r="BK66" s="29"/>
      <c r="BL66" s="29"/>
      <c r="BM66" s="29"/>
      <c r="BN66" s="29"/>
      <c r="BO66" s="29"/>
      <c r="BP66" s="29"/>
      <c r="BQ66" s="29"/>
      <c r="BR66" s="29"/>
      <c r="BS66" s="29"/>
      <c r="BT66" s="29"/>
      <c r="BU66" s="29"/>
      <c r="BV66" s="29"/>
      <c r="BW66" s="29"/>
      <c r="BX66" s="29"/>
    </row>
    <row r="67" spans="1:76" x14ac:dyDescent="0.25">
      <c r="B67" s="27" t="s">
        <v>54</v>
      </c>
      <c r="C67" s="28">
        <f>+$C$5-$C$8</f>
        <v>14984530</v>
      </c>
      <c r="D67" s="28">
        <f t="shared" ref="D67:BK67" si="191">+C67+D69</f>
        <v>14885449.82416416</v>
      </c>
      <c r="E67" s="28">
        <f t="shared" si="191"/>
        <v>14783600.839251373</v>
      </c>
      <c r="F67" s="28">
        <f t="shared" si="191"/>
        <v>14678905.670512959</v>
      </c>
      <c r="G67" s="28">
        <f t="shared" si="191"/>
        <v>14571284.780952295</v>
      </c>
      <c r="H67" s="28">
        <f t="shared" si="191"/>
        <v>14460656.410900496</v>
      </c>
      <c r="I67" s="28">
        <f t="shared" si="191"/>
        <v>14346936.515903538</v>
      </c>
      <c r="J67" s="28">
        <f t="shared" si="191"/>
        <v>14230038.702873627</v>
      </c>
      <c r="K67" s="28">
        <f t="shared" si="191"/>
        <v>14109874.164456302</v>
      </c>
      <c r="L67" s="28">
        <f t="shared" si="191"/>
        <v>13986351.611563426</v>
      </c>
      <c r="M67" s="28">
        <f t="shared" si="191"/>
        <v>13859377.204020796</v>
      </c>
      <c r="N67" s="28">
        <f t="shared" si="191"/>
        <v>13728854.479277698</v>
      </c>
      <c r="O67" s="28">
        <f t="shared" si="191"/>
        <v>13594684.27912423</v>
      </c>
      <c r="P67" s="28">
        <f t="shared" si="191"/>
        <v>13456764.674360741</v>
      </c>
      <c r="Q67" s="28">
        <f t="shared" si="191"/>
        <v>13314990.887362143</v>
      </c>
      <c r="R67" s="28">
        <f t="shared" si="191"/>
        <v>13169255.212478273</v>
      </c>
      <c r="S67" s="28">
        <f t="shared" si="191"/>
        <v>13019446.934209827</v>
      </c>
      <c r="T67" s="28">
        <f t="shared" si="191"/>
        <v>12865452.243097723</v>
      </c>
      <c r="U67" s="28">
        <f t="shared" si="191"/>
        <v>12707154.149261957</v>
      </c>
      <c r="V67" s="28">
        <f t="shared" si="191"/>
        <v>12544432.393524321</v>
      </c>
      <c r="W67" s="28">
        <f t="shared" si="191"/>
        <v>12377163.356047405</v>
      </c>
      <c r="X67" s="28">
        <f t="shared" si="191"/>
        <v>12205219.962420521</v>
      </c>
      <c r="Y67" s="28">
        <f t="shared" si="191"/>
        <v>12028471.587121181</v>
      </c>
      <c r="Z67" s="28">
        <f t="shared" si="191"/>
        <v>11846783.954278788</v>
      </c>
      <c r="AA67" s="28">
        <f t="shared" si="191"/>
        <v>11660019.035665158</v>
      </c>
      <c r="AB67" s="28">
        <f t="shared" si="191"/>
        <v>11468034.945834382</v>
      </c>
      <c r="AC67" s="28">
        <f t="shared" si="191"/>
        <v>11270685.834332332</v>
      </c>
      <c r="AD67" s="28">
        <f t="shared" si="191"/>
        <v>11067821.774893984</v>
      </c>
      <c r="AE67" s="28">
        <f t="shared" si="191"/>
        <v>10859288.651544308</v>
      </c>
      <c r="AF67" s="28">
        <f t="shared" si="191"/>
        <v>10644928.041516257</v>
      </c>
      <c r="AG67" s="28">
        <f t="shared" si="191"/>
        <v>10424577.094896872</v>
      </c>
      <c r="AH67" s="28">
        <f t="shared" si="191"/>
        <v>10198068.410910081</v>
      </c>
      <c r="AI67" s="28">
        <f t="shared" si="191"/>
        <v>9965229.9107422139</v>
      </c>
      <c r="AJ67" s="28">
        <f t="shared" si="191"/>
        <v>9725884.7068135925</v>
      </c>
      <c r="AK67" s="28">
        <f t="shared" si="191"/>
        <v>9479850.9683969114</v>
      </c>
      <c r="AL67" s="28">
        <f t="shared" si="191"/>
        <v>9226941.7834802996</v>
      </c>
      <c r="AM67" s="28">
        <f t="shared" si="191"/>
        <v>8966965.0167701282</v>
      </c>
      <c r="AN67" s="28">
        <f t="shared" si="191"/>
        <v>8699723.1637256853</v>
      </c>
      <c r="AO67" s="28">
        <f t="shared" si="191"/>
        <v>8425013.2005148325</v>
      </c>
      <c r="AP67" s="28">
        <f t="shared" si="191"/>
        <v>8142626.4297766518</v>
      </c>
      <c r="AQ67" s="28">
        <f t="shared" si="191"/>
        <v>7852348.322073902</v>
      </c>
      <c r="AR67" s="28">
        <f t="shared" si="191"/>
        <v>7553958.352914854</v>
      </c>
      <c r="AS67" s="28">
        <f t="shared" si="191"/>
        <v>7247229.8352206685</v>
      </c>
      <c r="AT67" s="28">
        <f t="shared" si="191"/>
        <v>6931929.747111056</v>
      </c>
      <c r="AU67" s="28">
        <f t="shared" si="191"/>
        <v>6607818.5548773836</v>
      </c>
      <c r="AV67" s="28">
        <f t="shared" si="191"/>
        <v>6274650.0310087418</v>
      </c>
      <c r="AW67" s="28">
        <f t="shared" si="191"/>
        <v>5932171.0671327207</v>
      </c>
      <c r="AX67" s="28">
        <f t="shared" si="191"/>
        <v>5580121.4817287968</v>
      </c>
      <c r="AY67" s="28">
        <f t="shared" si="191"/>
        <v>5218233.822468238</v>
      </c>
      <c r="AZ67" s="28">
        <f t="shared" si="191"/>
        <v>4846233.1630303729</v>
      </c>
      <c r="BA67" s="28">
        <f t="shared" si="191"/>
        <v>4463836.8942408664</v>
      </c>
      <c r="BB67" s="28">
        <f t="shared" si="191"/>
        <v>4070754.5093733179</v>
      </c>
      <c r="BC67" s="28">
        <f t="shared" si="191"/>
        <v>3666687.3834510902</v>
      </c>
      <c r="BD67" s="28">
        <f t="shared" si="191"/>
        <v>3251328.5463816952</v>
      </c>
      <c r="BE67" s="28">
        <f t="shared" si="191"/>
        <v>2824362.4497513883</v>
      </c>
      <c r="BF67" s="28">
        <f t="shared" si="191"/>
        <v>2385464.7271028068</v>
      </c>
      <c r="BG67" s="28">
        <f t="shared" si="191"/>
        <v>1934301.9475135347</v>
      </c>
      <c r="BH67" s="28">
        <f t="shared" si="191"/>
        <v>1470531.3622883847</v>
      </c>
      <c r="BI67" s="28">
        <f t="shared" si="191"/>
        <v>993800.64457296336</v>
      </c>
      <c r="BJ67" s="28">
        <f t="shared" si="191"/>
        <v>503747.62169070082</v>
      </c>
      <c r="BK67" s="28">
        <f t="shared" si="191"/>
        <v>2.0954757928848267E-9</v>
      </c>
      <c r="BM67" s="28">
        <f t="shared" si="2"/>
        <v>560606319.2709111</v>
      </c>
    </row>
    <row r="68" spans="1:76" x14ac:dyDescent="0.25">
      <c r="B68" s="27" t="s">
        <v>37</v>
      </c>
      <c r="C68" s="27"/>
      <c r="D68" s="28">
        <f t="shared" ref="D68:BK68" si="192">IFERROR(CUMIPMT($C$14,$A66,$C67,D65,D65,0),"")</f>
        <v>-418744.74210166791</v>
      </c>
      <c r="E68" s="28">
        <f t="shared" si="192"/>
        <v>-415975.93302472209</v>
      </c>
      <c r="F68" s="28">
        <f t="shared" si="192"/>
        <v>-413129.74919909518</v>
      </c>
      <c r="G68" s="28">
        <f t="shared" si="192"/>
        <v>-410204.02837684331</v>
      </c>
      <c r="H68" s="28">
        <f t="shared" si="192"/>
        <v>-407196.54788570799</v>
      </c>
      <c r="I68" s="28">
        <f t="shared" si="192"/>
        <v>-404105.02294054994</v>
      </c>
      <c r="J68" s="28">
        <f t="shared" si="192"/>
        <v>-400927.10490759666</v>
      </c>
      <c r="K68" s="28">
        <f t="shared" si="192"/>
        <v>-397660.37952018314</v>
      </c>
      <c r="L68" s="28">
        <f t="shared" si="192"/>
        <v>-394302.36504463211</v>
      </c>
      <c r="M68" s="28">
        <f t="shared" si="192"/>
        <v>-390850.51039487886</v>
      </c>
      <c r="N68" s="28">
        <f t="shared" si="192"/>
        <v>-387302.19319440942</v>
      </c>
      <c r="O68" s="28">
        <f t="shared" si="192"/>
        <v>-383654.71778403915</v>
      </c>
      <c r="P68" s="28">
        <f t="shared" si="192"/>
        <v>-379905.3131740184</v>
      </c>
      <c r="Q68" s="28">
        <f t="shared" si="192"/>
        <v>-376051.13093890989</v>
      </c>
      <c r="R68" s="28">
        <f t="shared" si="192"/>
        <v>-372089.24305363721</v>
      </c>
      <c r="S68" s="28">
        <f t="shared" si="192"/>
        <v>-368016.63966906269</v>
      </c>
      <c r="T68" s="28">
        <f t="shared" si="192"/>
        <v>-363830.22682540223</v>
      </c>
      <c r="U68" s="28">
        <f t="shared" si="192"/>
        <v>-359526.82410174224</v>
      </c>
      <c r="V68" s="28">
        <f t="shared" si="192"/>
        <v>-355103.16219987127</v>
      </c>
      <c r="W68" s="28">
        <f t="shared" si="192"/>
        <v>-350555.88046059164</v>
      </c>
      <c r="X68" s="28">
        <f t="shared" si="192"/>
        <v>-345881.52431062458</v>
      </c>
      <c r="Y68" s="28">
        <f t="shared" si="192"/>
        <v>-341076.54263816809</v>
      </c>
      <c r="Z68" s="28">
        <f t="shared" si="192"/>
        <v>-336137.28509511461</v>
      </c>
      <c r="AA68" s="28">
        <f t="shared" si="192"/>
        <v>-331059.99932387919</v>
      </c>
      <c r="AB68" s="28">
        <f t="shared" si="192"/>
        <v>-325840.82810673036</v>
      </c>
      <c r="AC68" s="28">
        <f t="shared" si="192"/>
        <v>-320475.80643545924</v>
      </c>
      <c r="AD68" s="28">
        <f t="shared" si="192"/>
        <v>-314960.85849915969</v>
      </c>
      <c r="AE68" s="28">
        <f t="shared" si="192"/>
        <v>-309291.79458783189</v>
      </c>
      <c r="AF68" s="28">
        <f t="shared" si="192"/>
        <v>-303464.30790945661</v>
      </c>
      <c r="AG68" s="28">
        <f t="shared" si="192"/>
        <v>-297473.97131812188</v>
      </c>
      <c r="AH68" s="28">
        <f t="shared" si="192"/>
        <v>-291316.23395071743</v>
      </c>
      <c r="AI68" s="28">
        <f t="shared" si="192"/>
        <v>-284986.41776964022</v>
      </c>
      <c r="AJ68" s="28">
        <f t="shared" si="192"/>
        <v>-278479.71400888613</v>
      </c>
      <c r="AK68" s="28">
        <f t="shared" si="192"/>
        <v>-271791.17952082661</v>
      </c>
      <c r="AL68" s="28">
        <f t="shared" si="192"/>
        <v>-264915.73302089621</v>
      </c>
      <c r="AM68" s="28">
        <f t="shared" si="192"/>
        <v>-257848.15122733646</v>
      </c>
      <c r="AN68" s="28">
        <f t="shared" si="192"/>
        <v>-250583.06489306531</v>
      </c>
      <c r="AO68" s="28">
        <f t="shared" si="192"/>
        <v>-243114.95472665591</v>
      </c>
      <c r="AP68" s="28">
        <f t="shared" si="192"/>
        <v>-235438.14719932695</v>
      </c>
      <c r="AQ68" s="28">
        <f t="shared" si="192"/>
        <v>-227546.8102347586</v>
      </c>
      <c r="AR68" s="28">
        <f t="shared" si="192"/>
        <v>-219434.94877846015</v>
      </c>
      <c r="AS68" s="28">
        <f t="shared" si="192"/>
        <v>-211096.40024332231</v>
      </c>
      <c r="AT68" s="28">
        <f t="shared" si="192"/>
        <v>-202524.82982789516</v>
      </c>
      <c r="AU68" s="28">
        <f t="shared" si="192"/>
        <v>-193713.72570383572</v>
      </c>
      <c r="AV68" s="28">
        <f t="shared" si="192"/>
        <v>-184656.39406886604</v>
      </c>
      <c r="AW68" s="28">
        <f t="shared" si="192"/>
        <v>-175345.95406148722</v>
      </c>
      <c r="AX68" s="28">
        <f t="shared" si="192"/>
        <v>-165775.33253358409</v>
      </c>
      <c r="AY68" s="28">
        <f t="shared" si="192"/>
        <v>-155937.25867694884</v>
      </c>
      <c r="AZ68" s="28">
        <f t="shared" si="192"/>
        <v>-145824.25849964342</v>
      </c>
      <c r="BA68" s="28">
        <f t="shared" si="192"/>
        <v>-135428.64914800151</v>
      </c>
      <c r="BB68" s="28">
        <f t="shared" si="192"/>
        <v>-124742.53306995949</v>
      </c>
      <c r="BC68" s="28">
        <f t="shared" si="192"/>
        <v>-113757.79201528046</v>
      </c>
      <c r="BD68" s="28">
        <f t="shared" si="192"/>
        <v>-102466.08086811297</v>
      </c>
      <c r="BE68" s="28">
        <f t="shared" si="192"/>
        <v>-90858.821307201055</v>
      </c>
      <c r="BF68" s="28">
        <f t="shared" si="192"/>
        <v>-78927.195288926654</v>
      </c>
      <c r="BG68" s="28">
        <f t="shared" si="192"/>
        <v>-66662.138348235865</v>
      </c>
      <c r="BH68" s="28">
        <f t="shared" si="192"/>
        <v>-54054.33271235798</v>
      </c>
      <c r="BI68" s="28">
        <f t="shared" si="192"/>
        <v>-41094.200222086627</v>
      </c>
      <c r="BJ68" s="28">
        <f t="shared" si="192"/>
        <v>-27771.895055245433</v>
      </c>
      <c r="BK68" s="28">
        <f t="shared" si="192"/>
        <v>-14077.296246809245</v>
      </c>
      <c r="BM68" s="28">
        <f t="shared" si="2"/>
        <v>-16084965.076250477</v>
      </c>
    </row>
    <row r="69" spans="1:76" x14ac:dyDescent="0.25">
      <c r="B69" s="27" t="s">
        <v>36</v>
      </c>
      <c r="C69" s="27"/>
      <c r="D69" s="28">
        <f t="shared" ref="D69:BK69" si="193">IFERROR(CUMPRINC($C$14,$A66,$C67,D65,D65,0),"")</f>
        <v>-99080.175835840069</v>
      </c>
      <c r="E69" s="28">
        <f t="shared" si="193"/>
        <v>-101848.98491278589</v>
      </c>
      <c r="F69" s="28">
        <f t="shared" si="193"/>
        <v>-104695.16873841279</v>
      </c>
      <c r="G69" s="28">
        <f t="shared" si="193"/>
        <v>-107620.88956066464</v>
      </c>
      <c r="H69" s="28">
        <f t="shared" si="193"/>
        <v>-110628.37005179998</v>
      </c>
      <c r="I69" s="28">
        <f t="shared" si="193"/>
        <v>-113719.89499695801</v>
      </c>
      <c r="J69" s="28">
        <f t="shared" si="193"/>
        <v>-116897.81302991133</v>
      </c>
      <c r="K69" s="28">
        <f t="shared" si="193"/>
        <v>-120164.53841732483</v>
      </c>
      <c r="L69" s="28">
        <f t="shared" si="193"/>
        <v>-123522.55289287587</v>
      </c>
      <c r="M69" s="28">
        <f t="shared" si="193"/>
        <v>-126974.40754262911</v>
      </c>
      <c r="N69" s="28">
        <f t="shared" si="193"/>
        <v>-130522.72474309853</v>
      </c>
      <c r="O69" s="28">
        <f t="shared" si="193"/>
        <v>-134170.20015346882</v>
      </c>
      <c r="P69" s="28">
        <f t="shared" si="193"/>
        <v>-137919.60476348954</v>
      </c>
      <c r="Q69" s="28">
        <f t="shared" si="193"/>
        <v>-141773.78699859808</v>
      </c>
      <c r="R69" s="28">
        <f t="shared" si="193"/>
        <v>-145735.67488387073</v>
      </c>
      <c r="S69" s="28">
        <f t="shared" si="193"/>
        <v>-149808.27826844528</v>
      </c>
      <c r="T69" s="28">
        <f t="shared" si="193"/>
        <v>-153994.69111210571</v>
      </c>
      <c r="U69" s="28">
        <f t="shared" si="193"/>
        <v>-158298.09383576573</v>
      </c>
      <c r="V69" s="28">
        <f t="shared" si="193"/>
        <v>-162721.7557376367</v>
      </c>
      <c r="W69" s="28">
        <f t="shared" si="193"/>
        <v>-167269.03747691636</v>
      </c>
      <c r="X69" s="28">
        <f t="shared" si="193"/>
        <v>-171943.39362688336</v>
      </c>
      <c r="Y69" s="28">
        <f t="shared" si="193"/>
        <v>-176748.37529933988</v>
      </c>
      <c r="Z69" s="28">
        <f t="shared" si="193"/>
        <v>-181687.63284239333</v>
      </c>
      <c r="AA69" s="28">
        <f t="shared" si="193"/>
        <v>-186764.91861362878</v>
      </c>
      <c r="AB69" s="28">
        <f t="shared" si="193"/>
        <v>-191984.08983077758</v>
      </c>
      <c r="AC69" s="28">
        <f t="shared" si="193"/>
        <v>-197349.11150204873</v>
      </c>
      <c r="AD69" s="28">
        <f t="shared" si="193"/>
        <v>-202864.05943834828</v>
      </c>
      <c r="AE69" s="28">
        <f t="shared" si="193"/>
        <v>-208533.12334967608</v>
      </c>
      <c r="AF69" s="28">
        <f t="shared" si="193"/>
        <v>-214360.61002805136</v>
      </c>
      <c r="AG69" s="28">
        <f t="shared" si="193"/>
        <v>-220350.94661938609</v>
      </c>
      <c r="AH69" s="28">
        <f t="shared" si="193"/>
        <v>-226508.68398679054</v>
      </c>
      <c r="AI69" s="28">
        <f t="shared" si="193"/>
        <v>-232838.50016786778</v>
      </c>
      <c r="AJ69" s="28">
        <f t="shared" si="193"/>
        <v>-239345.20392862184</v>
      </c>
      <c r="AK69" s="28">
        <f t="shared" si="193"/>
        <v>-246033.73841668136</v>
      </c>
      <c r="AL69" s="28">
        <f t="shared" si="193"/>
        <v>-252909.18491661179</v>
      </c>
      <c r="AM69" s="28">
        <f t="shared" si="193"/>
        <v>-259976.76671017151</v>
      </c>
      <c r="AN69" s="28">
        <f t="shared" si="193"/>
        <v>-267241.85304444266</v>
      </c>
      <c r="AO69" s="28">
        <f t="shared" si="193"/>
        <v>-274709.96321085206</v>
      </c>
      <c r="AP69" s="28">
        <f t="shared" si="193"/>
        <v>-282386.77073818102</v>
      </c>
      <c r="AQ69" s="28">
        <f t="shared" si="193"/>
        <v>-290278.10770274937</v>
      </c>
      <c r="AR69" s="28">
        <f t="shared" si="193"/>
        <v>-298389.96915904782</v>
      </c>
      <c r="AS69" s="28">
        <f t="shared" si="193"/>
        <v>-306728.51769418566</v>
      </c>
      <c r="AT69" s="28">
        <f t="shared" si="193"/>
        <v>-315300.08810961281</v>
      </c>
      <c r="AU69" s="28">
        <f t="shared" si="193"/>
        <v>-324111.19223367225</v>
      </c>
      <c r="AV69" s="28">
        <f t="shared" si="193"/>
        <v>-333168.52386864193</v>
      </c>
      <c r="AW69" s="28">
        <f t="shared" si="193"/>
        <v>-342478.96387602075</v>
      </c>
      <c r="AX69" s="28">
        <f t="shared" si="193"/>
        <v>-352049.58540392388</v>
      </c>
      <c r="AY69" s="28">
        <f t="shared" si="193"/>
        <v>-361887.65926055913</v>
      </c>
      <c r="AZ69" s="28">
        <f t="shared" si="193"/>
        <v>-372000.65943786455</v>
      </c>
      <c r="BA69" s="28">
        <f t="shared" si="193"/>
        <v>-382396.26878950646</v>
      </c>
      <c r="BB69" s="28">
        <f t="shared" si="193"/>
        <v>-393082.38486754848</v>
      </c>
      <c r="BC69" s="28">
        <f t="shared" si="193"/>
        <v>-404067.12592222751</v>
      </c>
      <c r="BD69" s="28">
        <f t="shared" si="193"/>
        <v>-415358.837069395</v>
      </c>
      <c r="BE69" s="28">
        <f t="shared" si="193"/>
        <v>-426966.09663030691</v>
      </c>
      <c r="BF69" s="28">
        <f t="shared" si="193"/>
        <v>-438897.72264858132</v>
      </c>
      <c r="BG69" s="28">
        <f t="shared" si="193"/>
        <v>-451162.7795892721</v>
      </c>
      <c r="BH69" s="28">
        <f t="shared" si="193"/>
        <v>-463770.58522514999</v>
      </c>
      <c r="BI69" s="28">
        <f t="shared" si="193"/>
        <v>-476730.71771542134</v>
      </c>
      <c r="BJ69" s="28">
        <f t="shared" si="193"/>
        <v>-490053.02288226254</v>
      </c>
      <c r="BK69" s="28">
        <f t="shared" si="193"/>
        <v>-503747.62169069872</v>
      </c>
      <c r="BM69" s="28">
        <f t="shared" si="2"/>
        <v>-14984530</v>
      </c>
    </row>
    <row r="70" spans="1:76" x14ac:dyDescent="0.25">
      <c r="B70" s="27" t="s">
        <v>38</v>
      </c>
      <c r="C70" s="27"/>
      <c r="D70" s="28">
        <f t="shared" ref="D70:BK70" si="194">+SUM(D68:D69)</f>
        <v>-517824.91793750797</v>
      </c>
      <c r="E70" s="28">
        <f t="shared" si="194"/>
        <v>-517824.91793750797</v>
      </c>
      <c r="F70" s="28">
        <f t="shared" si="194"/>
        <v>-517824.91793750797</v>
      </c>
      <c r="G70" s="28">
        <f t="shared" si="194"/>
        <v>-517824.91793750797</v>
      </c>
      <c r="H70" s="28">
        <f t="shared" si="194"/>
        <v>-517824.91793750797</v>
      </c>
      <c r="I70" s="28">
        <f t="shared" si="194"/>
        <v>-517824.91793750797</v>
      </c>
      <c r="J70" s="28">
        <f t="shared" si="194"/>
        <v>-517824.91793750797</v>
      </c>
      <c r="K70" s="28">
        <f t="shared" si="194"/>
        <v>-517824.91793750797</v>
      </c>
      <c r="L70" s="28">
        <f t="shared" si="194"/>
        <v>-517824.91793750797</v>
      </c>
      <c r="M70" s="28">
        <f t="shared" si="194"/>
        <v>-517824.91793750797</v>
      </c>
      <c r="N70" s="28">
        <f t="shared" si="194"/>
        <v>-517824.91793750797</v>
      </c>
      <c r="O70" s="28">
        <f t="shared" si="194"/>
        <v>-517824.91793750797</v>
      </c>
      <c r="P70" s="28">
        <f t="shared" si="194"/>
        <v>-517824.91793750797</v>
      </c>
      <c r="Q70" s="28">
        <f t="shared" si="194"/>
        <v>-517824.91793750797</v>
      </c>
      <c r="R70" s="28">
        <f t="shared" si="194"/>
        <v>-517824.91793750797</v>
      </c>
      <c r="S70" s="28">
        <f t="shared" si="194"/>
        <v>-517824.91793750797</v>
      </c>
      <c r="T70" s="28">
        <f t="shared" si="194"/>
        <v>-517824.91793750797</v>
      </c>
      <c r="U70" s="28">
        <f t="shared" si="194"/>
        <v>-517824.91793750797</v>
      </c>
      <c r="V70" s="28">
        <f t="shared" si="194"/>
        <v>-517824.91793750797</v>
      </c>
      <c r="W70" s="28">
        <f t="shared" si="194"/>
        <v>-517824.91793750797</v>
      </c>
      <c r="X70" s="28">
        <f t="shared" si="194"/>
        <v>-517824.91793750797</v>
      </c>
      <c r="Y70" s="28">
        <f t="shared" si="194"/>
        <v>-517824.91793750797</v>
      </c>
      <c r="Z70" s="28">
        <f t="shared" si="194"/>
        <v>-517824.91793750797</v>
      </c>
      <c r="AA70" s="28">
        <f t="shared" si="194"/>
        <v>-517824.91793750797</v>
      </c>
      <c r="AB70" s="28">
        <f t="shared" si="194"/>
        <v>-517824.91793750797</v>
      </c>
      <c r="AC70" s="28">
        <f t="shared" si="194"/>
        <v>-517824.91793750797</v>
      </c>
      <c r="AD70" s="28">
        <f t="shared" si="194"/>
        <v>-517824.91793750797</v>
      </c>
      <c r="AE70" s="28">
        <f t="shared" si="194"/>
        <v>-517824.91793750797</v>
      </c>
      <c r="AF70" s="28">
        <f t="shared" si="194"/>
        <v>-517824.91793750797</v>
      </c>
      <c r="AG70" s="28">
        <f t="shared" si="194"/>
        <v>-517824.91793750797</v>
      </c>
      <c r="AH70" s="28">
        <f t="shared" si="194"/>
        <v>-517824.91793750797</v>
      </c>
      <c r="AI70" s="28">
        <f t="shared" si="194"/>
        <v>-517824.91793750797</v>
      </c>
      <c r="AJ70" s="28">
        <f t="shared" si="194"/>
        <v>-517824.91793750797</v>
      </c>
      <c r="AK70" s="28">
        <f t="shared" si="194"/>
        <v>-517824.91793750797</v>
      </c>
      <c r="AL70" s="28">
        <f t="shared" si="194"/>
        <v>-517824.91793750797</v>
      </c>
      <c r="AM70" s="28">
        <f t="shared" si="194"/>
        <v>-517824.91793750797</v>
      </c>
      <c r="AN70" s="28">
        <f t="shared" si="194"/>
        <v>-517824.91793750797</v>
      </c>
      <c r="AO70" s="28">
        <f t="shared" si="194"/>
        <v>-517824.91793750797</v>
      </c>
      <c r="AP70" s="28">
        <f t="shared" si="194"/>
        <v>-517824.91793750797</v>
      </c>
      <c r="AQ70" s="28">
        <f t="shared" si="194"/>
        <v>-517824.91793750797</v>
      </c>
      <c r="AR70" s="28">
        <f t="shared" si="194"/>
        <v>-517824.91793750797</v>
      </c>
      <c r="AS70" s="28">
        <f t="shared" si="194"/>
        <v>-517824.91793750797</v>
      </c>
      <c r="AT70" s="28">
        <f t="shared" si="194"/>
        <v>-517824.91793750797</v>
      </c>
      <c r="AU70" s="28">
        <f t="shared" si="194"/>
        <v>-517824.91793750797</v>
      </c>
      <c r="AV70" s="28">
        <f t="shared" si="194"/>
        <v>-517824.91793750797</v>
      </c>
      <c r="AW70" s="28">
        <f t="shared" si="194"/>
        <v>-517824.91793750797</v>
      </c>
      <c r="AX70" s="28">
        <f t="shared" si="194"/>
        <v>-517824.91793750797</v>
      </c>
      <c r="AY70" s="28">
        <f t="shared" si="194"/>
        <v>-517824.91793750797</v>
      </c>
      <c r="AZ70" s="28">
        <f t="shared" si="194"/>
        <v>-517824.91793750797</v>
      </c>
      <c r="BA70" s="28">
        <f t="shared" si="194"/>
        <v>-517824.91793750797</v>
      </c>
      <c r="BB70" s="28">
        <f t="shared" si="194"/>
        <v>-517824.91793750797</v>
      </c>
      <c r="BC70" s="28">
        <f t="shared" si="194"/>
        <v>-517824.91793750797</v>
      </c>
      <c r="BD70" s="28">
        <f t="shared" si="194"/>
        <v>-517824.91793750797</v>
      </c>
      <c r="BE70" s="28">
        <f t="shared" si="194"/>
        <v>-517824.91793750797</v>
      </c>
      <c r="BF70" s="28">
        <f t="shared" si="194"/>
        <v>-517824.91793750797</v>
      </c>
      <c r="BG70" s="28">
        <f t="shared" si="194"/>
        <v>-517824.91793750797</v>
      </c>
      <c r="BH70" s="28">
        <f t="shared" si="194"/>
        <v>-517824.91793750797</v>
      </c>
      <c r="BI70" s="28">
        <f t="shared" si="194"/>
        <v>-517824.91793750797</v>
      </c>
      <c r="BJ70" s="28">
        <f t="shared" si="194"/>
        <v>-517824.91793750797</v>
      </c>
      <c r="BK70" s="28">
        <f t="shared" si="194"/>
        <v>-517824.91793750797</v>
      </c>
      <c r="BM70" s="28">
        <f t="shared" si="2"/>
        <v>-31069495.076250523</v>
      </c>
    </row>
    <row r="71" spans="1:76" x14ac:dyDescent="0.25">
      <c r="B71" s="27" t="s">
        <v>81</v>
      </c>
      <c r="C71" s="27"/>
      <c r="D71" s="28">
        <f>IFERROR(IF($C$5&gt;$C$3*25,0,IF($C$5&gt;4*$C$3,CUMPRINC($C$14,$A$66,$C$5,1,$A$66,0)*4.5%*1.19/12,CUMPRINC($C$14,$A$66,$C$5,1,$A$66,0)*7.5%/12)),"")</f>
        <v>-66937.5</v>
      </c>
      <c r="E71" s="28">
        <f>IFERROR(IF($C$5&gt;$C$3*25,0,IF($C$5&gt;4*$C$3,CUMPRINC($C$14,$A$66,$C$5,1,$A$66,0)*4.5%*1.19/12,CUMPRINC($C$14,$A$66,$C$5,1,$A$66,0)*7.5%/12)),"")</f>
        <v>-66937.5</v>
      </c>
      <c r="F71" s="28">
        <f t="shared" ref="F71:BK71" si="195">IFERROR(IF($C$5&gt;$C$3*25,0,IF($C$5&gt;4*$C$3,CUMPRINC($C$14,$A$66,$C$5,1,$A$66,0)*4.5%*1.19/12,CUMPRINC($C$14,$A$66,$C$5,1,$A$66,0)*7.5%/12)),"")</f>
        <v>-66937.5</v>
      </c>
      <c r="G71" s="28">
        <f t="shared" si="195"/>
        <v>-66937.5</v>
      </c>
      <c r="H71" s="28">
        <f t="shared" si="195"/>
        <v>-66937.5</v>
      </c>
      <c r="I71" s="28">
        <f t="shared" si="195"/>
        <v>-66937.5</v>
      </c>
      <c r="J71" s="28">
        <f t="shared" si="195"/>
        <v>-66937.5</v>
      </c>
      <c r="K71" s="28">
        <f t="shared" si="195"/>
        <v>-66937.5</v>
      </c>
      <c r="L71" s="28">
        <f t="shared" si="195"/>
        <v>-66937.5</v>
      </c>
      <c r="M71" s="28">
        <f t="shared" si="195"/>
        <v>-66937.5</v>
      </c>
      <c r="N71" s="28">
        <f t="shared" si="195"/>
        <v>-66937.5</v>
      </c>
      <c r="O71" s="28">
        <f t="shared" si="195"/>
        <v>-66937.5</v>
      </c>
      <c r="P71" s="28">
        <f t="shared" si="195"/>
        <v>-66937.5</v>
      </c>
      <c r="Q71" s="28">
        <f t="shared" si="195"/>
        <v>-66937.5</v>
      </c>
      <c r="R71" s="28">
        <f t="shared" si="195"/>
        <v>-66937.5</v>
      </c>
      <c r="S71" s="28">
        <f t="shared" si="195"/>
        <v>-66937.5</v>
      </c>
      <c r="T71" s="28">
        <f t="shared" si="195"/>
        <v>-66937.5</v>
      </c>
      <c r="U71" s="28">
        <f t="shared" si="195"/>
        <v>-66937.5</v>
      </c>
      <c r="V71" s="28">
        <f t="shared" si="195"/>
        <v>-66937.5</v>
      </c>
      <c r="W71" s="28">
        <f t="shared" si="195"/>
        <v>-66937.5</v>
      </c>
      <c r="X71" s="28">
        <f t="shared" si="195"/>
        <v>-66937.5</v>
      </c>
      <c r="Y71" s="28">
        <f t="shared" si="195"/>
        <v>-66937.5</v>
      </c>
      <c r="Z71" s="28">
        <f t="shared" si="195"/>
        <v>-66937.5</v>
      </c>
      <c r="AA71" s="28">
        <f t="shared" si="195"/>
        <v>-66937.5</v>
      </c>
      <c r="AB71" s="28">
        <f t="shared" si="195"/>
        <v>-66937.5</v>
      </c>
      <c r="AC71" s="28">
        <f t="shared" si="195"/>
        <v>-66937.5</v>
      </c>
      <c r="AD71" s="28">
        <f t="shared" si="195"/>
        <v>-66937.5</v>
      </c>
      <c r="AE71" s="28">
        <f t="shared" si="195"/>
        <v>-66937.5</v>
      </c>
      <c r="AF71" s="28">
        <f t="shared" si="195"/>
        <v>-66937.5</v>
      </c>
      <c r="AG71" s="28">
        <f t="shared" si="195"/>
        <v>-66937.5</v>
      </c>
      <c r="AH71" s="28">
        <f t="shared" si="195"/>
        <v>-66937.5</v>
      </c>
      <c r="AI71" s="28">
        <f t="shared" si="195"/>
        <v>-66937.5</v>
      </c>
      <c r="AJ71" s="28">
        <f t="shared" si="195"/>
        <v>-66937.5</v>
      </c>
      <c r="AK71" s="28">
        <f t="shared" si="195"/>
        <v>-66937.5</v>
      </c>
      <c r="AL71" s="28">
        <f t="shared" si="195"/>
        <v>-66937.5</v>
      </c>
      <c r="AM71" s="28">
        <f t="shared" si="195"/>
        <v>-66937.5</v>
      </c>
      <c r="AN71" s="28">
        <f t="shared" si="195"/>
        <v>-66937.5</v>
      </c>
      <c r="AO71" s="28">
        <f t="shared" si="195"/>
        <v>-66937.5</v>
      </c>
      <c r="AP71" s="28">
        <f t="shared" si="195"/>
        <v>-66937.5</v>
      </c>
      <c r="AQ71" s="28">
        <f t="shared" si="195"/>
        <v>-66937.5</v>
      </c>
      <c r="AR71" s="28">
        <f t="shared" si="195"/>
        <v>-66937.5</v>
      </c>
      <c r="AS71" s="28">
        <f t="shared" si="195"/>
        <v>-66937.5</v>
      </c>
      <c r="AT71" s="28">
        <f t="shared" si="195"/>
        <v>-66937.5</v>
      </c>
      <c r="AU71" s="28">
        <f t="shared" si="195"/>
        <v>-66937.5</v>
      </c>
      <c r="AV71" s="28">
        <f t="shared" si="195"/>
        <v>-66937.5</v>
      </c>
      <c r="AW71" s="28">
        <f t="shared" si="195"/>
        <v>-66937.5</v>
      </c>
      <c r="AX71" s="28">
        <f t="shared" si="195"/>
        <v>-66937.5</v>
      </c>
      <c r="AY71" s="28">
        <f t="shared" si="195"/>
        <v>-66937.5</v>
      </c>
      <c r="AZ71" s="28">
        <f t="shared" si="195"/>
        <v>-66937.5</v>
      </c>
      <c r="BA71" s="28">
        <f t="shared" si="195"/>
        <v>-66937.5</v>
      </c>
      <c r="BB71" s="28">
        <f t="shared" si="195"/>
        <v>-66937.5</v>
      </c>
      <c r="BC71" s="28">
        <f t="shared" si="195"/>
        <v>-66937.5</v>
      </c>
      <c r="BD71" s="28">
        <f t="shared" si="195"/>
        <v>-66937.5</v>
      </c>
      <c r="BE71" s="28">
        <f t="shared" si="195"/>
        <v>-66937.5</v>
      </c>
      <c r="BF71" s="28">
        <f t="shared" si="195"/>
        <v>-66937.5</v>
      </c>
      <c r="BG71" s="28">
        <f t="shared" si="195"/>
        <v>-66937.5</v>
      </c>
      <c r="BH71" s="28">
        <f t="shared" si="195"/>
        <v>-66937.5</v>
      </c>
      <c r="BI71" s="28">
        <f t="shared" si="195"/>
        <v>-66937.5</v>
      </c>
      <c r="BJ71" s="28">
        <f t="shared" si="195"/>
        <v>-66937.5</v>
      </c>
      <c r="BK71" s="28">
        <f t="shared" si="195"/>
        <v>-66937.5</v>
      </c>
      <c r="BM71" s="28">
        <f t="shared" si="2"/>
        <v>-4016250</v>
      </c>
    </row>
    <row r="72" spans="1:76" x14ac:dyDescent="0.25">
      <c r="B72" s="27" t="s">
        <v>39</v>
      </c>
      <c r="C72" s="27"/>
      <c r="D72" s="28">
        <f>+SUM(D68:$BK68)+SUM(D69:$BK69)+SUM(D71:$BK71)</f>
        <v>-35085745.076250479</v>
      </c>
      <c r="E72" s="28">
        <f>+SUM(E68:$AY68)+SUM(E69:$AY69)+SUM(E71:$AY71)</f>
        <v>-27483833.643062875</v>
      </c>
      <c r="F72" s="28">
        <f>+SUM(F68:$AY68)+SUM(F69:$AY69)+SUM(F71:$AY71)</f>
        <v>-26899071.225125365</v>
      </c>
      <c r="G72" s="28">
        <f>+SUM(G68:$AY68)+SUM(G69:$AY69)+SUM(G71:$AY71)</f>
        <v>-26314308.807187855</v>
      </c>
      <c r="H72" s="28">
        <f>+SUM(H68:$AY68)+SUM(H69:$AY69)+SUM(H71:$AY71)</f>
        <v>-25729546.389250346</v>
      </c>
      <c r="I72" s="28">
        <f>+SUM(I68:$AY68)+SUM(I69:$AY69)+SUM(I71:$AY71)</f>
        <v>-25144783.971312843</v>
      </c>
      <c r="J72" s="28">
        <f>+SUM(J68:$AY68)+SUM(J69:$AY69)+SUM(J71:$AY71)</f>
        <v>-24560021.553375334</v>
      </c>
      <c r="K72" s="28">
        <f>+SUM(K68:$AY68)+SUM(K69:$AY69)+SUM(K71:$AY71)</f>
        <v>-23975259.135437824</v>
      </c>
      <c r="L72" s="28">
        <f>+SUM(L68:$AY68)+SUM(L69:$AY69)+SUM(L71:$AY71)</f>
        <v>-23390496.717500314</v>
      </c>
      <c r="M72" s="28">
        <f>+SUM(M68:$AY68)+SUM(M69:$AY69)+SUM(M71:$AY71)</f>
        <v>-22805734.299562812</v>
      </c>
      <c r="N72" s="28">
        <f>+SUM(N68:$AY68)+SUM(N69:$AY69)+SUM(N71:$AY71)</f>
        <v>-22220971.881625302</v>
      </c>
      <c r="O72" s="28">
        <f>+SUM(O68:$AY68)+SUM(O69:$AY69)+SUM(O71:$AY71)</f>
        <v>-21636209.463687792</v>
      </c>
      <c r="P72" s="28">
        <f>+SUM(P68:$AY68)+SUM(P69:$AY69)+SUM(P71:$AY71)</f>
        <v>-21051447.045750286</v>
      </c>
      <c r="Q72" s="28">
        <f>+SUM(Q68:$AY68)+SUM(Q69:$AY69)+SUM(Q71:$AY71)</f>
        <v>-20466684.62781278</v>
      </c>
      <c r="R72" s="28">
        <f>+SUM(R68:$AY68)+SUM(R69:$AY69)+SUM(R71:$AY71)</f>
        <v>-19881922.209875271</v>
      </c>
      <c r="S72" s="28">
        <f>+SUM(S68:$AY68)+SUM(S69:$AY69)+SUM(S71:$AY71)</f>
        <v>-19297159.791937765</v>
      </c>
      <c r="T72" s="28">
        <f>+SUM(T68:$AY68)+SUM(T69:$AY69)+SUM(T71:$AY71)</f>
        <v>-18712397.374000255</v>
      </c>
      <c r="U72" s="28">
        <f>+SUM(U68:$AY68)+SUM(U69:$AY69)+SUM(U71:$AY71)</f>
        <v>-18127634.956062749</v>
      </c>
      <c r="V72" s="28">
        <f>+SUM(V68:$AY68)+SUM(V69:$AY69)+SUM(V71:$AY71)</f>
        <v>-17542872.538125239</v>
      </c>
      <c r="W72" s="28">
        <f>+SUM(W68:$AY68)+SUM(W69:$AY69)+SUM(W71:$AY71)</f>
        <v>-16958110.12018773</v>
      </c>
      <c r="X72" s="28">
        <f>+SUM(X68:$AY68)+SUM(X69:$AY69)+SUM(X71:$AY71)</f>
        <v>-16373347.702250224</v>
      </c>
      <c r="Y72" s="28">
        <f>+SUM(Y68:$AY68)+SUM(Y69:$AY69)+SUM(Y71:$AY71)</f>
        <v>-15788585.284312714</v>
      </c>
      <c r="Z72" s="28">
        <f>+SUM(Z68:$AY68)+SUM(Z69:$AY69)+SUM(Z71:$AY71)</f>
        <v>-15203822.866375208</v>
      </c>
      <c r="AA72" s="28">
        <f>+SUM(AA68:$AY68)+SUM(AA69:$AY69)+SUM(AA71:$AY71)</f>
        <v>-14619060.448437698</v>
      </c>
      <c r="AB72" s="28">
        <f>+SUM(AB68:$AY68)+SUM(AB69:$AY69)+SUM(AB71:$AY71)</f>
        <v>-14034298.03050019</v>
      </c>
      <c r="AC72" s="28">
        <f>+SUM(AC68:$AY68)+SUM(AC69:$AY69)+SUM(AC71:$AY71)</f>
        <v>-13449535.612562682</v>
      </c>
      <c r="AD72" s="28">
        <f>+SUM(AD68:$AY68)+SUM(AD69:$AY69)+SUM(AD71:$AY71)</f>
        <v>-12864773.194625175</v>
      </c>
      <c r="AE72" s="28">
        <f>+SUM(AE68:$AY68)+SUM(AE69:$AY69)+SUM(AE71:$AY71)</f>
        <v>-12280010.776687667</v>
      </c>
      <c r="AF72" s="28">
        <f>+SUM(AF68:$AY68)+SUM(AF69:$AY69)+SUM(AF71:$AY71)</f>
        <v>-11695248.358750161</v>
      </c>
      <c r="AG72" s="28">
        <f>+SUM(AG68:$AY68)+SUM(AG69:$AY69)+SUM(AG71:$AY71)</f>
        <v>-11110485.940812651</v>
      </c>
      <c r="AH72" s="28">
        <f>+SUM(AH68:$AY68)+SUM(AH69:$AY69)+SUM(AH71:$AY71)</f>
        <v>-10525723.522875143</v>
      </c>
      <c r="AI72" s="28">
        <f>+SUM(AI68:$AY68)+SUM(AI69:$AY69)+SUM(AI71:$AY71)</f>
        <v>-9940961.1049376354</v>
      </c>
      <c r="AJ72" s="28">
        <f>+SUM(AJ68:$AY68)+SUM(AJ69:$AY69)+SUM(AJ71:$AY71)</f>
        <v>-9356198.6870001256</v>
      </c>
      <c r="AK72" s="28">
        <f>+SUM(AK68:$AY68)+SUM(AK69:$AY69)+SUM(AK71:$AY71)</f>
        <v>-8771436.2690626197</v>
      </c>
      <c r="AL72" s="28">
        <f>+SUM(AL68:$AY68)+SUM(AL69:$AY69)+SUM(AL71:$AY71)</f>
        <v>-8186673.8511251118</v>
      </c>
      <c r="AM72" s="28">
        <f>+SUM(AM68:$AY68)+SUM(AM69:$AY69)+SUM(AM71:$AY71)</f>
        <v>-7601911.433187604</v>
      </c>
      <c r="AN72" s="28">
        <f>+SUM(AN68:$AY68)+SUM(AN69:$AY69)+SUM(AN71:$AY71)</f>
        <v>-7017149.0152500961</v>
      </c>
      <c r="AO72" s="28">
        <f>+SUM(AO68:$AY68)+SUM(AO69:$AY69)+SUM(AO71:$AY71)</f>
        <v>-6432386.5973125873</v>
      </c>
      <c r="AP72" s="28">
        <f>+SUM(AP68:$AY68)+SUM(AP69:$AY69)+SUM(AP71:$AY71)</f>
        <v>-5847624.1793750804</v>
      </c>
      <c r="AQ72" s="28">
        <f>+SUM(AQ68:$AY68)+SUM(AQ69:$AY69)+SUM(AQ71:$AY71)</f>
        <v>-5262861.7614375725</v>
      </c>
      <c r="AR72" s="28">
        <f>+SUM(AR68:$AY68)+SUM(AR69:$AY69)+SUM(AR71:$AY71)</f>
        <v>-4678099.3435000638</v>
      </c>
      <c r="AS72" s="28">
        <f>+SUM(AS68:$AY68)+SUM(AS69:$AY69)+SUM(AS71:$AY71)</f>
        <v>-4093336.9255625554</v>
      </c>
      <c r="AT72" s="28">
        <f>+SUM(AT68:$AY68)+SUM(AT69:$AY69)+SUM(AT71:$AY71)</f>
        <v>-3508574.507625048</v>
      </c>
      <c r="AU72" s="28">
        <f>+SUM(AU68:$AY68)+SUM(AU69:$AY69)+SUM(AU71:$AY71)</f>
        <v>-2923812.0896875397</v>
      </c>
      <c r="AV72" s="28">
        <f>+SUM(AV68:$AY68)+SUM(AV69:$AY69)+SUM(AV71:$AY71)</f>
        <v>-2339049.6717500319</v>
      </c>
      <c r="AW72" s="28">
        <f>+SUM(AW68:$AY68)+SUM(AW69:$AY69)+SUM(AW71:$AY71)</f>
        <v>-1754287.253812524</v>
      </c>
      <c r="AX72" s="28">
        <f>+SUM(AX68:$AY68)+SUM(AX69:$AY69)+SUM(AX71:$AY71)</f>
        <v>-1169524.8358750159</v>
      </c>
      <c r="AY72" s="28">
        <f>+SUM(AY68:$AY68)+SUM(AY69:$AY69)+SUM(AY71:$AY71)</f>
        <v>-584762.41793750797</v>
      </c>
      <c r="AZ72" s="28">
        <f>+SUM($AY68:AZ68)+SUM($AY69:AZ69)+SUM($AY71:AZ71)</f>
        <v>-1169524.8358750159</v>
      </c>
      <c r="BA72" s="28">
        <f>+SUM($AY68:BA68)+SUM($AY69:BA69)+SUM($AY71:BA71)</f>
        <v>-1754287.253812524</v>
      </c>
      <c r="BB72" s="28">
        <f>+SUM($AY68:BB68)+SUM($AY69:BB69)+SUM($AY71:BB71)</f>
        <v>-2339049.6717500319</v>
      </c>
      <c r="BC72" s="28">
        <f>+SUM($AY68:BC68)+SUM($AY69:BC69)+SUM($AY71:BC71)</f>
        <v>-2923812.0896875397</v>
      </c>
      <c r="BD72" s="28">
        <f>+SUM($AY68:BD68)+SUM($AY69:BD69)+SUM($AY71:BD71)</f>
        <v>-3508574.507625048</v>
      </c>
      <c r="BE72" s="28">
        <f>+SUM($AY68:BE68)+SUM($AY69:BE69)+SUM($AY71:BE71)</f>
        <v>-4093336.9255625559</v>
      </c>
      <c r="BF72" s="28">
        <f>+SUM($AY68:BF68)+SUM($AY69:BF69)+SUM($AY71:BF71)</f>
        <v>-4678099.3435000638</v>
      </c>
      <c r="BG72" s="28">
        <f>+SUM($AY68:BG68)+SUM($AY69:BG69)+SUM($AY71:BG71)</f>
        <v>-5262861.7614375716</v>
      </c>
      <c r="BH72" s="28">
        <f>+SUM($AY68:BH68)+SUM($AY69:BH69)+SUM($AY71:BH71)</f>
        <v>-5847624.1793750804</v>
      </c>
      <c r="BI72" s="28">
        <f>+SUM($AY68:BI68)+SUM($AY69:BI69)+SUM($AY71:BI71)</f>
        <v>-6432386.5973125882</v>
      </c>
      <c r="BJ72" s="28">
        <f>+SUM($AY68:BJ68)+SUM($AY69:BJ69)+SUM($AY71:BJ71)</f>
        <v>-7017149.0152500952</v>
      </c>
      <c r="BK72" s="28">
        <f>+SUM($AY68:BK68)+SUM($AY69:BK69)+SUM($AY71:BK71)</f>
        <v>-7601911.433187604</v>
      </c>
      <c r="BM72" s="28">
        <f t="shared" si="2"/>
        <v>-747326370.12413514</v>
      </c>
    </row>
    <row r="73" spans="1:76" x14ac:dyDescent="0.25">
      <c r="B73" s="27" t="s">
        <v>40</v>
      </c>
      <c r="C73" s="27"/>
      <c r="D73" s="28">
        <f t="shared" ref="D73:BK73" si="196">+D72*$C$7/1000000</f>
        <v>-42102.894091500573</v>
      </c>
      <c r="E73" s="28">
        <f t="shared" si="196"/>
        <v>-32980.600371675449</v>
      </c>
      <c r="F73" s="28">
        <f t="shared" si="196"/>
        <v>-32278.885470150435</v>
      </c>
      <c r="G73" s="28">
        <f t="shared" si="196"/>
        <v>-31577.170568625428</v>
      </c>
      <c r="H73" s="28">
        <f t="shared" si="196"/>
        <v>-30875.455667100414</v>
      </c>
      <c r="I73" s="28">
        <f t="shared" si="196"/>
        <v>-30173.740765575414</v>
      </c>
      <c r="J73" s="28">
        <f t="shared" si="196"/>
        <v>-29472.0258640504</v>
      </c>
      <c r="K73" s="28">
        <f t="shared" si="196"/>
        <v>-28770.310962525386</v>
      </c>
      <c r="L73" s="28">
        <f t="shared" si="196"/>
        <v>-28068.596061000379</v>
      </c>
      <c r="M73" s="28">
        <f t="shared" si="196"/>
        <v>-27366.881159475372</v>
      </c>
      <c r="N73" s="28">
        <f t="shared" si="196"/>
        <v>-26665.166257950365</v>
      </c>
      <c r="O73" s="28">
        <f t="shared" si="196"/>
        <v>-25963.45135642535</v>
      </c>
      <c r="P73" s="28">
        <f t="shared" si="196"/>
        <v>-25261.736454900343</v>
      </c>
      <c r="Q73" s="28">
        <f t="shared" si="196"/>
        <v>-24560.021553375336</v>
      </c>
      <c r="R73" s="28">
        <f t="shared" si="196"/>
        <v>-23858.306651850326</v>
      </c>
      <c r="S73" s="28">
        <f t="shared" si="196"/>
        <v>-23156.591750325319</v>
      </c>
      <c r="T73" s="28">
        <f t="shared" si="196"/>
        <v>-22454.876848800304</v>
      </c>
      <c r="U73" s="28">
        <f t="shared" si="196"/>
        <v>-21753.161947275297</v>
      </c>
      <c r="V73" s="28">
        <f t="shared" si="196"/>
        <v>-21051.447045750287</v>
      </c>
      <c r="W73" s="28">
        <f t="shared" si="196"/>
        <v>-20349.732144225276</v>
      </c>
      <c r="X73" s="28">
        <f t="shared" si="196"/>
        <v>-19648.017242700269</v>
      </c>
      <c r="Y73" s="28">
        <f t="shared" si="196"/>
        <v>-18946.302341175255</v>
      </c>
      <c r="Z73" s="28">
        <f t="shared" si="196"/>
        <v>-18244.587439650248</v>
      </c>
      <c r="AA73" s="28">
        <f t="shared" si="196"/>
        <v>-17542.872538125237</v>
      </c>
      <c r="AB73" s="28">
        <f t="shared" si="196"/>
        <v>-16841.15763660023</v>
      </c>
      <c r="AC73" s="28">
        <f t="shared" si="196"/>
        <v>-16139.442735075218</v>
      </c>
      <c r="AD73" s="28">
        <f t="shared" si="196"/>
        <v>-15437.727833550209</v>
      </c>
      <c r="AE73" s="28">
        <f t="shared" si="196"/>
        <v>-14736.0129320252</v>
      </c>
      <c r="AF73" s="28">
        <f t="shared" si="196"/>
        <v>-14034.298030500193</v>
      </c>
      <c r="AG73" s="28">
        <f t="shared" si="196"/>
        <v>-13332.583128975182</v>
      </c>
      <c r="AH73" s="28">
        <f t="shared" si="196"/>
        <v>-12630.868227450172</v>
      </c>
      <c r="AI73" s="28">
        <f t="shared" si="196"/>
        <v>-11929.153325925163</v>
      </c>
      <c r="AJ73" s="28">
        <f t="shared" si="196"/>
        <v>-11227.43842440015</v>
      </c>
      <c r="AK73" s="28">
        <f t="shared" si="196"/>
        <v>-10525.723522875143</v>
      </c>
      <c r="AL73" s="28">
        <f t="shared" si="196"/>
        <v>-9824.0086213501345</v>
      </c>
      <c r="AM73" s="28">
        <f t="shared" si="196"/>
        <v>-9122.2937198251238</v>
      </c>
      <c r="AN73" s="28">
        <f t="shared" si="196"/>
        <v>-8420.578818300115</v>
      </c>
      <c r="AO73" s="28">
        <f t="shared" si="196"/>
        <v>-7718.8639167751044</v>
      </c>
      <c r="AP73" s="28">
        <f t="shared" si="196"/>
        <v>-7017.1490152500965</v>
      </c>
      <c r="AQ73" s="28">
        <f t="shared" si="196"/>
        <v>-6315.4341137250867</v>
      </c>
      <c r="AR73" s="28">
        <f t="shared" si="196"/>
        <v>-5613.7192122000761</v>
      </c>
      <c r="AS73" s="28">
        <f t="shared" si="196"/>
        <v>-4912.0043106750672</v>
      </c>
      <c r="AT73" s="28">
        <f t="shared" si="196"/>
        <v>-4210.2894091500575</v>
      </c>
      <c r="AU73" s="28">
        <f t="shared" si="196"/>
        <v>-3508.5745076250478</v>
      </c>
      <c r="AV73" s="28">
        <f t="shared" si="196"/>
        <v>-2806.859606100038</v>
      </c>
      <c r="AW73" s="28">
        <f t="shared" si="196"/>
        <v>-2105.1447045750288</v>
      </c>
      <c r="AX73" s="28">
        <f t="shared" si="196"/>
        <v>-1403.429803050019</v>
      </c>
      <c r="AY73" s="28">
        <f t="shared" si="196"/>
        <v>-701.71490152500951</v>
      </c>
      <c r="AZ73" s="28">
        <f t="shared" si="196"/>
        <v>-1403.429803050019</v>
      </c>
      <c r="BA73" s="28">
        <f t="shared" si="196"/>
        <v>-2105.1447045750288</v>
      </c>
      <c r="BB73" s="28">
        <f t="shared" si="196"/>
        <v>-2806.859606100038</v>
      </c>
      <c r="BC73" s="28">
        <f t="shared" si="196"/>
        <v>-3508.5745076250478</v>
      </c>
      <c r="BD73" s="28">
        <f t="shared" si="196"/>
        <v>-4210.2894091500575</v>
      </c>
      <c r="BE73" s="28">
        <f t="shared" si="196"/>
        <v>-4912.0043106750672</v>
      </c>
      <c r="BF73" s="28">
        <f t="shared" si="196"/>
        <v>-5613.7192122000761</v>
      </c>
      <c r="BG73" s="28">
        <f t="shared" si="196"/>
        <v>-6315.4341137250858</v>
      </c>
      <c r="BH73" s="28">
        <f t="shared" si="196"/>
        <v>-7017.1490152500965</v>
      </c>
      <c r="BI73" s="28">
        <f t="shared" si="196"/>
        <v>-7718.8639167751053</v>
      </c>
      <c r="BJ73" s="28">
        <f t="shared" si="196"/>
        <v>-8420.578818300115</v>
      </c>
      <c r="BK73" s="28">
        <f t="shared" si="196"/>
        <v>-9122.2937198251238</v>
      </c>
      <c r="BM73" s="28">
        <f t="shared" si="2"/>
        <v>-896791.64414896234</v>
      </c>
    </row>
    <row r="74" spans="1:76" ht="15.75" thickBot="1" x14ac:dyDescent="0.3">
      <c r="B74" s="27" t="s">
        <v>41</v>
      </c>
      <c r="C74" s="28">
        <f>+$C$5</f>
        <v>15000000</v>
      </c>
      <c r="D74" s="28">
        <f t="shared" ref="D74:BK74" si="197">IFERROR(+D73+D70+D71,"")</f>
        <v>-626865.31202900852</v>
      </c>
      <c r="E74" s="28">
        <f t="shared" si="197"/>
        <v>-617743.01830918342</v>
      </c>
      <c r="F74" s="28">
        <f t="shared" si="197"/>
        <v>-617041.30340765836</v>
      </c>
      <c r="G74" s="28">
        <f t="shared" si="197"/>
        <v>-616339.58850613341</v>
      </c>
      <c r="H74" s="28">
        <f t="shared" si="197"/>
        <v>-615637.87360460835</v>
      </c>
      <c r="I74" s="28">
        <f t="shared" si="197"/>
        <v>-614936.15870308341</v>
      </c>
      <c r="J74" s="28">
        <f t="shared" si="197"/>
        <v>-614234.44380155834</v>
      </c>
      <c r="K74" s="28">
        <f t="shared" si="197"/>
        <v>-613532.7289000334</v>
      </c>
      <c r="L74" s="28">
        <f t="shared" si="197"/>
        <v>-612831.01399850834</v>
      </c>
      <c r="M74" s="28">
        <f t="shared" si="197"/>
        <v>-612129.29909698339</v>
      </c>
      <c r="N74" s="28">
        <f t="shared" si="197"/>
        <v>-611427.58419545833</v>
      </c>
      <c r="O74" s="28">
        <f t="shared" si="197"/>
        <v>-610725.86929393327</v>
      </c>
      <c r="P74" s="28">
        <f t="shared" si="197"/>
        <v>-610024.15439240832</v>
      </c>
      <c r="Q74" s="28">
        <f t="shared" si="197"/>
        <v>-609322.43949088326</v>
      </c>
      <c r="R74" s="28">
        <f t="shared" si="197"/>
        <v>-608620.72458935832</v>
      </c>
      <c r="S74" s="28">
        <f t="shared" si="197"/>
        <v>-607919.00968783326</v>
      </c>
      <c r="T74" s="28">
        <f t="shared" si="197"/>
        <v>-607217.29478630831</v>
      </c>
      <c r="U74" s="28">
        <f t="shared" si="197"/>
        <v>-606515.57988478325</v>
      </c>
      <c r="V74" s="28">
        <f t="shared" si="197"/>
        <v>-605813.8649832583</v>
      </c>
      <c r="W74" s="28">
        <f t="shared" si="197"/>
        <v>-605112.15008173324</v>
      </c>
      <c r="X74" s="28">
        <f t="shared" si="197"/>
        <v>-604410.43518020818</v>
      </c>
      <c r="Y74" s="28">
        <f t="shared" si="197"/>
        <v>-603708.72027868323</v>
      </c>
      <c r="Z74" s="28">
        <f t="shared" si="197"/>
        <v>-603007.00537715817</v>
      </c>
      <c r="AA74" s="28">
        <f t="shared" si="197"/>
        <v>-602305.29047563323</v>
      </c>
      <c r="AB74" s="28">
        <f t="shared" si="197"/>
        <v>-601603.57557410817</v>
      </c>
      <c r="AC74" s="28">
        <f t="shared" si="197"/>
        <v>-600901.86067258322</v>
      </c>
      <c r="AD74" s="28">
        <f t="shared" si="197"/>
        <v>-600200.14577105816</v>
      </c>
      <c r="AE74" s="28">
        <f t="shared" si="197"/>
        <v>-599498.43086953321</v>
      </c>
      <c r="AF74" s="28">
        <f t="shared" si="197"/>
        <v>-598796.71596800815</v>
      </c>
      <c r="AG74" s="28">
        <f t="shared" si="197"/>
        <v>-598095.00106648321</v>
      </c>
      <c r="AH74" s="28">
        <f t="shared" si="197"/>
        <v>-597393.28616495815</v>
      </c>
      <c r="AI74" s="28">
        <f t="shared" si="197"/>
        <v>-596691.57126343308</v>
      </c>
      <c r="AJ74" s="28">
        <f t="shared" si="197"/>
        <v>-595989.85636190814</v>
      </c>
      <c r="AK74" s="28">
        <f t="shared" si="197"/>
        <v>-595288.14146038308</v>
      </c>
      <c r="AL74" s="28">
        <f t="shared" si="197"/>
        <v>-594586.42655885813</v>
      </c>
      <c r="AM74" s="28">
        <f t="shared" si="197"/>
        <v>-593884.71165733307</v>
      </c>
      <c r="AN74" s="28">
        <f t="shared" si="197"/>
        <v>-593182.99675580813</v>
      </c>
      <c r="AO74" s="28">
        <f t="shared" si="197"/>
        <v>-592481.28185428306</v>
      </c>
      <c r="AP74" s="28">
        <f t="shared" si="197"/>
        <v>-591779.56695275812</v>
      </c>
      <c r="AQ74" s="28">
        <f t="shared" si="197"/>
        <v>-591077.85205123306</v>
      </c>
      <c r="AR74" s="28">
        <f t="shared" si="197"/>
        <v>-590376.13714970811</v>
      </c>
      <c r="AS74" s="28">
        <f t="shared" si="197"/>
        <v>-589674.42224818305</v>
      </c>
      <c r="AT74" s="28">
        <f t="shared" si="197"/>
        <v>-588972.70734665799</v>
      </c>
      <c r="AU74" s="28">
        <f t="shared" si="197"/>
        <v>-588270.99244513304</v>
      </c>
      <c r="AV74" s="28">
        <f t="shared" si="197"/>
        <v>-587569.27754360798</v>
      </c>
      <c r="AW74" s="28">
        <f t="shared" si="197"/>
        <v>-586867.56264208304</v>
      </c>
      <c r="AX74" s="28">
        <f t="shared" si="197"/>
        <v>-586165.84774055798</v>
      </c>
      <c r="AY74" s="28">
        <f t="shared" si="197"/>
        <v>-585464.13283903291</v>
      </c>
      <c r="AZ74" s="28">
        <f t="shared" si="197"/>
        <v>-586165.84774055798</v>
      </c>
      <c r="BA74" s="28">
        <f t="shared" si="197"/>
        <v>-586867.56264208304</v>
      </c>
      <c r="BB74" s="28">
        <f t="shared" si="197"/>
        <v>-587569.27754360798</v>
      </c>
      <c r="BC74" s="28">
        <f t="shared" si="197"/>
        <v>-588270.99244513304</v>
      </c>
      <c r="BD74" s="28">
        <f t="shared" si="197"/>
        <v>-588972.70734665799</v>
      </c>
      <c r="BE74" s="28">
        <f t="shared" si="197"/>
        <v>-589674.42224818305</v>
      </c>
      <c r="BF74" s="28">
        <f t="shared" si="197"/>
        <v>-590376.13714970811</v>
      </c>
      <c r="BG74" s="28">
        <f t="shared" si="197"/>
        <v>-591077.85205123306</v>
      </c>
      <c r="BH74" s="28">
        <f t="shared" si="197"/>
        <v>-591779.56695275812</v>
      </c>
      <c r="BI74" s="28">
        <f t="shared" si="197"/>
        <v>-592481.28185428306</v>
      </c>
      <c r="BJ74" s="28">
        <f t="shared" si="197"/>
        <v>-593182.99675580813</v>
      </c>
      <c r="BK74" s="28">
        <f t="shared" si="197"/>
        <v>-593884.71165733307</v>
      </c>
      <c r="BM74" s="28">
        <f>+SUM(D74:BL74)</f>
        <v>-35982536.720399439</v>
      </c>
    </row>
    <row r="75" spans="1:76" ht="15.75" thickBot="1" x14ac:dyDescent="0.3">
      <c r="B75" s="51">
        <f>+(C75+1)^12-1</f>
        <v>0.51714841728657412</v>
      </c>
      <c r="C75" s="50">
        <f>+IRR(C74:BK74)</f>
        <v>3.534638715102556E-2</v>
      </c>
    </row>
    <row r="76" spans="1:76" x14ac:dyDescent="0.25">
      <c r="D76">
        <v>4</v>
      </c>
      <c r="E76">
        <v>7.5</v>
      </c>
    </row>
    <row r="77" spans="1:76" x14ac:dyDescent="0.25">
      <c r="D77">
        <v>25</v>
      </c>
      <c r="E77">
        <v>4.5</v>
      </c>
    </row>
    <row r="80" spans="1:76" ht="15.75" thickBot="1" x14ac:dyDescent="0.3"/>
    <row r="81" spans="2:65" ht="15.75" thickBot="1" x14ac:dyDescent="0.3">
      <c r="B81" s="63" t="s">
        <v>3</v>
      </c>
      <c r="C81" s="64" t="s">
        <v>7</v>
      </c>
      <c r="D81" s="64" t="s">
        <v>73</v>
      </c>
      <c r="E81" s="64" t="s">
        <v>111</v>
      </c>
      <c r="F81" s="64" t="s">
        <v>106</v>
      </c>
      <c r="G81" s="65" t="s">
        <v>107</v>
      </c>
      <c r="BM81" s="65"/>
    </row>
    <row r="82" spans="2:65" x14ac:dyDescent="0.25">
      <c r="B82" s="66">
        <v>12</v>
      </c>
      <c r="C82" s="78">
        <f>-BM20</f>
        <v>2859123.5001689875</v>
      </c>
      <c r="D82" s="79">
        <f>-BM25</f>
        <v>145445.84730131814</v>
      </c>
      <c r="E82" s="80">
        <f>-BM23</f>
        <v>803249.99999999988</v>
      </c>
      <c r="F82" s="68">
        <f>+B27</f>
        <v>0.53917218407024881</v>
      </c>
      <c r="G82" s="69">
        <f>-BM26+C8</f>
        <v>18807819.34747031</v>
      </c>
      <c r="H82" s="62"/>
      <c r="BM82" s="69"/>
    </row>
    <row r="83" spans="2:65" x14ac:dyDescent="0.25">
      <c r="B83" s="70">
        <v>24</v>
      </c>
      <c r="C83" s="78">
        <f>-BM32</f>
        <v>5783334.2744441796</v>
      </c>
      <c r="D83" s="81">
        <f>-BM37</f>
        <v>335615.46411666268</v>
      </c>
      <c r="E83" s="82">
        <f>-BM35</f>
        <v>1606499.9999999998</v>
      </c>
      <c r="F83" s="25">
        <f>+B39</f>
        <v>0.53625636225887496</v>
      </c>
      <c r="G83" s="71">
        <f>-BM38+C8</f>
        <v>22725449.738560837</v>
      </c>
      <c r="BM83" s="71"/>
    </row>
    <row r="84" spans="2:65" x14ac:dyDescent="0.25">
      <c r="B84" s="70">
        <v>36</v>
      </c>
      <c r="C84" s="78">
        <f>-BM44</f>
        <v>8972297.8386624008</v>
      </c>
      <c r="D84" s="81">
        <f>-BM49</f>
        <v>585338.02801830531</v>
      </c>
      <c r="E84" s="82">
        <f>-BM47</f>
        <v>2409749.9999999995</v>
      </c>
      <c r="F84" s="25">
        <f>+B51</f>
        <v>0.53202666766414852</v>
      </c>
      <c r="G84" s="71">
        <f>+C8-BM50</f>
        <v>26967385.866680708</v>
      </c>
      <c r="BM84" s="71"/>
    </row>
    <row r="85" spans="2:65" x14ac:dyDescent="0.25">
      <c r="B85" s="70">
        <v>48</v>
      </c>
      <c r="C85" s="78">
        <f>-BM56</f>
        <v>12412165.443370396</v>
      </c>
      <c r="D85" s="81">
        <f>-BM61</f>
        <v>899925.04603508976</v>
      </c>
      <c r="E85" s="82">
        <f>-BM59</f>
        <v>3212999.9999999995</v>
      </c>
      <c r="F85" s="25">
        <f>+B63</f>
        <v>0.52924296921452285</v>
      </c>
      <c r="G85" s="71">
        <f>+C8-BM62</f>
        <v>31525090.489405494</v>
      </c>
      <c r="BM85" s="71"/>
    </row>
  </sheetData>
  <mergeCells count="1">
    <mergeCell ref="G3:H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Cálculo Tupyme</vt:lpstr>
      <vt:lpstr>Cálculo Con gar</vt:lpstr>
      <vt:lpstr>Cálcul sin gar</vt:lpstr>
      <vt:lpstr>VTU</vt:lpstr>
      <vt:lpstr>Cálculo Micro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Anleu Lainfiesta Manuel Alejandro</dc:creator>
  <cp:lastModifiedBy>Ariza Jesica Leandra</cp:lastModifiedBy>
  <dcterms:created xsi:type="dcterms:W3CDTF">2017-08-10T14:29:24Z</dcterms:created>
  <dcterms:modified xsi:type="dcterms:W3CDTF">2018-02-28T13:26:04Z</dcterms:modified>
</cp:coreProperties>
</file>